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https://credicorponline.sharepoint.com/sites/InvestorRelationsBAP/Documentos compartidos/Quarterly/2021/1Q21/"/>
    </mc:Choice>
  </mc:AlternateContent>
  <xr:revisionPtr revIDLastSave="280" documentId="13_ncr:1_{5AA4F8A7-648D-D64D-AA51-2945E3F95514}" xr6:coauthVersionLast="43" xr6:coauthVersionMax="47" xr10:uidLastSave="{3626F174-9E50-4EAB-BAEB-8D909DF1DD2C}"/>
  <bookViews>
    <workbookView xWindow="-108" yWindow="-108" windowWidth="23256" windowHeight="12600" tabRatio="795" firstSheet="12" activeTab="13" xr2:uid="{A1DE73FF-14BF-4490-977C-6C5972B72EE5}"/>
  </bookViews>
  <sheets>
    <sheet name="Índice" sheetId="2" r:id="rId1"/>
    <sheet name="Revisión" sheetId="31" state="hidden" r:id="rId2"/>
    <sheet name="0.Resumen BAP" sheetId="1" r:id="rId3"/>
    <sheet name="0.1.Contribuciones BAP" sheetId="4" r:id="rId4"/>
    <sheet name="0.2.ROAE" sheetId="5" r:id="rId5"/>
    <sheet name="1.AGI" sheetId="6" r:id="rId6"/>
    <sheet name="1.1.Colocaciones" sheetId="8" r:id="rId7"/>
    <sheet name="2.Fondeo" sheetId="7" r:id="rId8"/>
    <sheet name="3.Calidad de Cartera" sheetId="9" r:id="rId9"/>
    <sheet name="4.Ingreso Neto por Intereses" sheetId="10" r:id="rId10"/>
    <sheet name="5.Ingresos No Financieros" sheetId="11" r:id="rId11"/>
    <sheet name="6.Resultado Técnico de Seguros" sheetId="12" r:id="rId12"/>
    <sheet name="7.Gastos operativos eficiencia" sheetId="13" r:id="rId13"/>
    <sheet name="8.1.Capital regulatorio BAP" sheetId="15" r:id="rId14"/>
    <sheet name="8.2.Capital regulatorio BCP" sheetId="16" r:id="rId15"/>
    <sheet name="8.3.Capital regulatorio Mibanco" sheetId="17" r:id="rId16"/>
    <sheet name="9. Canales Credicorp" sheetId="18" r:id="rId17"/>
    <sheet name="10.Perspectivas Económicas" sheetId="19" r:id="rId18"/>
    <sheet name="11.1.Credicorp Consolidado" sheetId="20" r:id="rId19"/>
    <sheet name="11.2 Credicorp Individual" sheetId="21" r:id="rId20"/>
    <sheet name="11.3 BCP Consolidado" sheetId="22" r:id="rId21"/>
    <sheet name="11.4 BCP Individual" sheetId="23" r:id="rId22"/>
    <sheet name="11.5 BCP Bolivia" sheetId="25" r:id="rId23"/>
    <sheet name="11.6 Mibanco" sheetId="24" r:id="rId24"/>
    <sheet name="11.7 IB &amp; WM" sheetId="26" r:id="rId25"/>
    <sheet name="11.8 Grupo Pacífico" sheetId="28" r:id="rId26"/>
    <sheet name="11.9 Prima AFP" sheetId="32"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8" l="1"/>
  <c r="C6" i="18"/>
  <c r="B6" i="18"/>
  <c r="F5" i="18"/>
  <c r="E5" i="18"/>
  <c r="F4" i="18"/>
  <c r="E4" i="18"/>
  <c r="F3" i="18"/>
  <c r="E3" i="18"/>
  <c r="D72" i="31"/>
  <c r="E72" i="31"/>
  <c r="C72" i="31"/>
  <c r="K44" i="7"/>
  <c r="L44" i="7" s="1"/>
  <c r="E44" i="7" s="1"/>
  <c r="I44" i="7"/>
  <c r="J44" i="7" s="1"/>
  <c r="F44" i="7" s="1"/>
  <c r="I43" i="7"/>
  <c r="J43" i="7" s="1"/>
  <c r="F43" i="7" s="1"/>
  <c r="K43" i="7"/>
  <c r="L43" i="7" s="1"/>
  <c r="E43" i="7" s="1"/>
  <c r="F6" i="18" l="1"/>
  <c r="E6" i="18"/>
  <c r="D55" i="7"/>
  <c r="C55" i="7"/>
  <c r="D54" i="7"/>
  <c r="C54" i="7"/>
  <c r="B54" i="7"/>
  <c r="B55" i="7" s="1"/>
  <c r="B53" i="7"/>
  <c r="C52" i="7"/>
  <c r="C53" i="7" s="1"/>
  <c r="D52" i="7"/>
  <c r="D53" i="7" s="1"/>
  <c r="B52" i="7"/>
  <c r="C51" i="7"/>
  <c r="C50" i="7"/>
  <c r="D50" i="7"/>
  <c r="D51" i="7" s="1"/>
  <c r="B50" i="7"/>
  <c r="B51" i="7" s="1"/>
  <c r="B49" i="7"/>
  <c r="C48" i="7"/>
  <c r="C49" i="7" s="1"/>
  <c r="D48" i="7"/>
  <c r="D49" i="7" s="1"/>
  <c r="B48" i="7"/>
  <c r="D47" i="7"/>
  <c r="D46" i="7"/>
  <c r="C46" i="7"/>
  <c r="C47" i="7" s="1"/>
  <c r="B46" i="7"/>
  <c r="B47" i="7" s="1"/>
  <c r="E165" i="31"/>
  <c r="D165" i="31"/>
  <c r="C165" i="31"/>
  <c r="B165" i="31"/>
  <c r="E159" i="31"/>
  <c r="D159" i="31"/>
  <c r="C159" i="31"/>
  <c r="B159" i="31"/>
  <c r="C155" i="31"/>
  <c r="D155" i="31"/>
  <c r="E155" i="31"/>
  <c r="B155" i="31"/>
  <c r="D151" i="31"/>
  <c r="E151" i="31"/>
  <c r="C151" i="31"/>
  <c r="E176" i="31"/>
  <c r="D176" i="31"/>
  <c r="C176" i="31"/>
  <c r="E173" i="31"/>
  <c r="D173" i="31"/>
  <c r="C173" i="31"/>
  <c r="E170" i="31"/>
  <c r="D170" i="31"/>
  <c r="C170" i="31"/>
  <c r="E167" i="31"/>
  <c r="D167" i="31"/>
  <c r="C167" i="31"/>
  <c r="E164" i="31"/>
  <c r="D164" i="31"/>
  <c r="C164" i="31"/>
  <c r="E161" i="31"/>
  <c r="D161" i="31"/>
  <c r="C161" i="31"/>
  <c r="E158" i="31"/>
  <c r="D158" i="31"/>
  <c r="C158" i="31"/>
  <c r="C154" i="31"/>
  <c r="C156" i="31" s="1"/>
  <c r="D154" i="31"/>
  <c r="D156" i="31" s="1"/>
  <c r="E154" i="31"/>
  <c r="E156" i="31" s="1"/>
  <c r="C150" i="31"/>
  <c r="C152" i="31" s="1"/>
  <c r="D150" i="31"/>
  <c r="D152" i="31" s="1"/>
  <c r="E150" i="31"/>
  <c r="E152" i="31" s="1"/>
  <c r="B176" i="31"/>
  <c r="B170" i="31"/>
  <c r="B173" i="31"/>
  <c r="B164" i="31"/>
  <c r="B167" i="31"/>
  <c r="B154" i="31"/>
  <c r="B158" i="31"/>
  <c r="B161" i="31"/>
  <c r="B150" i="31"/>
  <c r="D52" i="31"/>
  <c r="E52" i="31"/>
  <c r="C52" i="31"/>
  <c r="C64" i="31" l="1"/>
  <c r="C79" i="31"/>
  <c r="C81" i="31" s="1"/>
  <c r="D79" i="31"/>
  <c r="D81" i="31" s="1"/>
  <c r="E79" i="31"/>
  <c r="E81" i="31" s="1"/>
  <c r="B112" i="31"/>
  <c r="B108" i="31"/>
  <c r="B104" i="31"/>
  <c r="B100" i="31"/>
  <c r="B96" i="31"/>
  <c r="B92" i="31"/>
  <c r="B88" i="31"/>
  <c r="B84" i="31"/>
  <c r="B132" i="31"/>
  <c r="D132" i="31"/>
  <c r="E132" i="31"/>
  <c r="C132" i="31"/>
  <c r="B128" i="31"/>
  <c r="D128" i="31"/>
  <c r="E128" i="31"/>
  <c r="C128" i="31"/>
  <c r="D124" i="31"/>
  <c r="E124" i="31"/>
  <c r="C124" i="31"/>
  <c r="D120" i="31"/>
  <c r="E120" i="31"/>
  <c r="C120" i="31"/>
  <c r="D116" i="31"/>
  <c r="E116" i="31"/>
  <c r="C116" i="31"/>
  <c r="D112" i="31"/>
  <c r="E112" i="31"/>
  <c r="C112" i="31"/>
  <c r="D108" i="31"/>
  <c r="E108" i="31"/>
  <c r="C108" i="31"/>
  <c r="D104" i="31"/>
  <c r="E104" i="31"/>
  <c r="D100" i="31"/>
  <c r="E100" i="31"/>
  <c r="C104" i="31"/>
  <c r="C100" i="31"/>
  <c r="D96" i="31"/>
  <c r="E96" i="31"/>
  <c r="C96" i="31"/>
  <c r="D92" i="31"/>
  <c r="E92" i="31"/>
  <c r="C92" i="31"/>
  <c r="D88" i="31"/>
  <c r="E88" i="31"/>
  <c r="C88" i="31"/>
  <c r="D84" i="31"/>
  <c r="E84" i="31"/>
  <c r="C84" i="31"/>
  <c r="D76" i="31"/>
  <c r="E76" i="31"/>
  <c r="C76" i="31"/>
  <c r="C68" i="31"/>
  <c r="D68" i="31"/>
  <c r="E68" i="31"/>
  <c r="B68" i="31"/>
  <c r="D64" i="31"/>
  <c r="E64" i="31"/>
  <c r="B64" i="31"/>
  <c r="D60" i="31"/>
  <c r="E60" i="31"/>
  <c r="C60" i="31"/>
  <c r="C56" i="31"/>
  <c r="D56" i="31"/>
  <c r="E56" i="31"/>
  <c r="B56" i="31"/>
  <c r="B52" i="31"/>
  <c r="D44" i="31"/>
  <c r="E44" i="31"/>
  <c r="C44" i="31"/>
  <c r="D40" i="31"/>
  <c r="E40" i="31"/>
  <c r="C40" i="31"/>
  <c r="D36" i="31"/>
  <c r="E36" i="31"/>
  <c r="C36" i="31"/>
  <c r="D32" i="31"/>
  <c r="E32" i="31"/>
  <c r="C32" i="31"/>
  <c r="D28" i="31"/>
  <c r="E28" i="31"/>
  <c r="C28" i="31"/>
  <c r="B24" i="31"/>
  <c r="C20" i="31"/>
  <c r="D20" i="31"/>
  <c r="E20" i="31"/>
  <c r="B20" i="31"/>
  <c r="D16" i="31"/>
  <c r="E16" i="31"/>
  <c r="C16" i="31"/>
  <c r="B16" i="31"/>
  <c r="C12" i="31"/>
  <c r="D12" i="31"/>
  <c r="E12" i="31"/>
  <c r="B12" i="31"/>
  <c r="C8" i="31"/>
  <c r="D8" i="31"/>
  <c r="E8" i="31"/>
  <c r="B8" i="31"/>
  <c r="E7" i="31"/>
  <c r="E11" i="31"/>
  <c r="E15" i="31"/>
  <c r="E19" i="31"/>
  <c r="E23" i="31"/>
  <c r="E27" i="31"/>
  <c r="E31" i="31"/>
  <c r="E35" i="31"/>
  <c r="E39" i="31"/>
  <c r="E43" i="31"/>
  <c r="E47" i="31"/>
  <c r="E49" i="31" s="1"/>
  <c r="E51" i="31"/>
  <c r="E55" i="31"/>
  <c r="E59" i="31"/>
  <c r="E63" i="31"/>
  <c r="E67" i="31"/>
  <c r="E69" i="31" s="1"/>
  <c r="E71" i="31"/>
  <c r="E73" i="31" s="1"/>
  <c r="E75" i="31"/>
  <c r="E77" i="31" s="1"/>
  <c r="E83" i="31"/>
  <c r="E87" i="31"/>
  <c r="E91" i="31"/>
  <c r="E93" i="31" s="1"/>
  <c r="E95" i="31"/>
  <c r="E97" i="31" s="1"/>
  <c r="E99" i="31"/>
  <c r="E101" i="31" s="1"/>
  <c r="E103" i="31"/>
  <c r="E105" i="31" s="1"/>
  <c r="E107" i="31"/>
  <c r="E109" i="31" s="1"/>
  <c r="E111" i="31"/>
  <c r="E113" i="31" s="1"/>
  <c r="E115" i="31"/>
  <c r="E119" i="31"/>
  <c r="E123" i="31"/>
  <c r="E125" i="31" s="1"/>
  <c r="E127" i="31"/>
  <c r="E129" i="31" s="1"/>
  <c r="E131" i="31"/>
  <c r="E133" i="31" s="1"/>
  <c r="E135" i="31"/>
  <c r="E139" i="31"/>
  <c r="E143" i="31"/>
  <c r="E147" i="31"/>
  <c r="C7" i="31"/>
  <c r="D7" i="31"/>
  <c r="C11" i="31"/>
  <c r="D11" i="31"/>
  <c r="C15" i="31"/>
  <c r="D15" i="31"/>
  <c r="C19" i="31"/>
  <c r="D19" i="31"/>
  <c r="C23" i="31"/>
  <c r="D23" i="31"/>
  <c r="C27" i="31"/>
  <c r="D27" i="31"/>
  <c r="C31" i="31"/>
  <c r="D31" i="31"/>
  <c r="C35" i="31"/>
  <c r="D35" i="31"/>
  <c r="C39" i="31"/>
  <c r="D39" i="31"/>
  <c r="C43" i="31"/>
  <c r="D43" i="31"/>
  <c r="C47" i="31"/>
  <c r="C49" i="31" s="1"/>
  <c r="D47" i="31"/>
  <c r="D49" i="31" s="1"/>
  <c r="C51" i="31"/>
  <c r="D51" i="31"/>
  <c r="C55" i="31"/>
  <c r="D55" i="31"/>
  <c r="C59" i="31"/>
  <c r="D59" i="31"/>
  <c r="C63" i="31"/>
  <c r="D63" i="31"/>
  <c r="C67" i="31"/>
  <c r="D67" i="31"/>
  <c r="C71" i="31"/>
  <c r="C73" i="31" s="1"/>
  <c r="D71" i="31"/>
  <c r="D73" i="31" s="1"/>
  <c r="C75" i="31"/>
  <c r="C77" i="31" s="1"/>
  <c r="D75" i="31"/>
  <c r="C83" i="31"/>
  <c r="D83" i="31"/>
  <c r="D85" i="31" s="1"/>
  <c r="C87" i="31"/>
  <c r="D87" i="31"/>
  <c r="C91" i="31"/>
  <c r="C93" i="31" s="1"/>
  <c r="D91" i="31"/>
  <c r="C95" i="31"/>
  <c r="C97" i="31" s="1"/>
  <c r="D95" i="31"/>
  <c r="C99" i="31"/>
  <c r="D99" i="31"/>
  <c r="D101" i="31" s="1"/>
  <c r="C103" i="31"/>
  <c r="C105" i="31" s="1"/>
  <c r="D103" i="31"/>
  <c r="C107" i="31"/>
  <c r="C109" i="31" s="1"/>
  <c r="D107" i="31"/>
  <c r="C111" i="31"/>
  <c r="D111" i="31"/>
  <c r="C115" i="31"/>
  <c r="D115" i="31"/>
  <c r="D117" i="31" s="1"/>
  <c r="C119" i="31"/>
  <c r="D119" i="31"/>
  <c r="C123" i="31"/>
  <c r="D123" i="31"/>
  <c r="C127" i="31"/>
  <c r="C129" i="31" s="1"/>
  <c r="D127" i="31"/>
  <c r="C131" i="31"/>
  <c r="D131" i="31"/>
  <c r="D133" i="31" s="1"/>
  <c r="C135" i="31"/>
  <c r="D135" i="31"/>
  <c r="C139" i="31"/>
  <c r="D139" i="31"/>
  <c r="C143" i="31"/>
  <c r="D143" i="31"/>
  <c r="C147" i="31"/>
  <c r="D147" i="31"/>
  <c r="B147" i="31"/>
  <c r="B143" i="31"/>
  <c r="B139" i="31"/>
  <c r="B135" i="31"/>
  <c r="B123" i="31"/>
  <c r="B124" i="31" s="1"/>
  <c r="B127" i="31"/>
  <c r="B131" i="31"/>
  <c r="B111" i="31"/>
  <c r="B115" i="31"/>
  <c r="B116" i="31" s="1"/>
  <c r="B119" i="31"/>
  <c r="B120" i="31" s="1"/>
  <c r="B87" i="31"/>
  <c r="B91" i="31"/>
  <c r="B95" i="31"/>
  <c r="B99" i="31"/>
  <c r="B103" i="31"/>
  <c r="B107" i="31"/>
  <c r="B63" i="31"/>
  <c r="B67" i="31"/>
  <c r="B71" i="31"/>
  <c r="B72" i="31" s="1"/>
  <c r="B75" i="31"/>
  <c r="B76" i="31" s="1"/>
  <c r="B79" i="31"/>
  <c r="B80" i="31" s="1"/>
  <c r="B83" i="31"/>
  <c r="B11" i="31"/>
  <c r="B15" i="31"/>
  <c r="B19" i="31"/>
  <c r="B23" i="31"/>
  <c r="B27" i="31"/>
  <c r="B28" i="31" s="1"/>
  <c r="B31" i="31"/>
  <c r="B32" i="31" s="1"/>
  <c r="B35" i="31"/>
  <c r="B36" i="31" s="1"/>
  <c r="B39" i="31"/>
  <c r="B40" i="31" s="1"/>
  <c r="B43" i="31"/>
  <c r="B44" i="31" s="1"/>
  <c r="B47" i="31"/>
  <c r="B51" i="31"/>
  <c r="B55" i="31"/>
  <c r="B59" i="31"/>
  <c r="B60" i="31" s="1"/>
  <c r="B7" i="31"/>
  <c r="F75" i="28"/>
  <c r="E75" i="28"/>
  <c r="F73" i="28"/>
  <c r="E73" i="28"/>
  <c r="F71" i="28"/>
  <c r="E71" i="28"/>
  <c r="F69" i="28"/>
  <c r="E69" i="28"/>
  <c r="F68" i="28"/>
  <c r="E68" i="28"/>
  <c r="F67" i="28"/>
  <c r="E67" i="28"/>
  <c r="F66" i="28"/>
  <c r="E66" i="28"/>
  <c r="F65" i="28"/>
  <c r="E65" i="28"/>
  <c r="F63" i="28"/>
  <c r="E63" i="28"/>
  <c r="F62" i="28"/>
  <c r="E62" i="28"/>
  <c r="F61" i="28"/>
  <c r="E61" i="28"/>
  <c r="F60" i="28"/>
  <c r="E60" i="28"/>
  <c r="F59" i="28"/>
  <c r="E59" i="28"/>
  <c r="H31" i="28"/>
  <c r="H29" i="28"/>
  <c r="G29" i="28"/>
  <c r="H28" i="28"/>
  <c r="H26" i="28"/>
  <c r="G26" i="28"/>
  <c r="H25" i="28"/>
  <c r="G25" i="28"/>
  <c r="H24" i="28"/>
  <c r="G24" i="28"/>
  <c r="H23" i="28"/>
  <c r="G23" i="28"/>
  <c r="H22" i="28"/>
  <c r="G22" i="28"/>
  <c r="H20" i="28"/>
  <c r="G20" i="28"/>
  <c r="H19" i="28"/>
  <c r="G19" i="28"/>
  <c r="H17" i="28"/>
  <c r="G17" i="28"/>
  <c r="H16" i="28"/>
  <c r="G16" i="28"/>
  <c r="H15" i="28"/>
  <c r="G15" i="28"/>
  <c r="H14" i="28"/>
  <c r="G14" i="28"/>
  <c r="H13" i="28"/>
  <c r="G13" i="28"/>
  <c r="H9" i="28"/>
  <c r="G9" i="28"/>
  <c r="H8" i="28"/>
  <c r="G8" i="28"/>
  <c r="H7" i="28"/>
  <c r="G7" i="28"/>
  <c r="H6" i="28"/>
  <c r="G6" i="28"/>
  <c r="C113" i="31" l="1"/>
  <c r="C133" i="31"/>
  <c r="D121" i="31"/>
  <c r="D105" i="31"/>
  <c r="D89" i="31"/>
  <c r="E117" i="31"/>
  <c r="E85" i="31"/>
  <c r="C69" i="31"/>
  <c r="C117" i="31"/>
  <c r="C101" i="31"/>
  <c r="C65" i="31"/>
  <c r="E121" i="31"/>
  <c r="E89" i="31"/>
  <c r="D125" i="31"/>
  <c r="D93" i="31"/>
  <c r="D65" i="31"/>
  <c r="C121" i="31"/>
  <c r="C85" i="31"/>
  <c r="D109" i="31"/>
  <c r="D129" i="31"/>
  <c r="D113" i="31"/>
  <c r="D97" i="31"/>
  <c r="D77" i="31"/>
  <c r="D69" i="31"/>
  <c r="E65" i="31"/>
  <c r="C89" i="31"/>
  <c r="C125" i="31"/>
  <c r="D57" i="31"/>
  <c r="E61" i="31"/>
  <c r="C41" i="31"/>
  <c r="C17" i="31"/>
  <c r="E45" i="31"/>
  <c r="E53" i="31"/>
  <c r="C57" i="31"/>
  <c r="D61" i="31"/>
  <c r="C61" i="31"/>
  <c r="E57" i="31"/>
  <c r="D29" i="31"/>
  <c r="D53" i="31"/>
  <c r="C53" i="31"/>
  <c r="D45" i="31"/>
  <c r="D41" i="31"/>
  <c r="C45" i="31"/>
  <c r="C37" i="31"/>
  <c r="E41" i="31"/>
  <c r="E37" i="31"/>
  <c r="D37" i="31"/>
  <c r="D33" i="31"/>
  <c r="C29" i="31"/>
  <c r="E13" i="31"/>
  <c r="C33" i="31"/>
  <c r="E29" i="31"/>
  <c r="D9" i="31"/>
  <c r="E21" i="31"/>
  <c r="E33" i="31"/>
  <c r="D17" i="31"/>
  <c r="C9" i="31"/>
  <c r="E17" i="31"/>
  <c r="D21" i="31"/>
  <c r="D13" i="31"/>
  <c r="C21" i="31"/>
  <c r="C13" i="31"/>
  <c r="E9" i="31"/>
  <c r="B3" i="31"/>
  <c r="D3" i="31"/>
  <c r="E3" i="31"/>
  <c r="C4" i="31"/>
  <c r="D4" i="31"/>
  <c r="E4" i="31"/>
  <c r="B4" i="31"/>
  <c r="C3" i="31"/>
  <c r="D9" i="13"/>
  <c r="E24" i="31" s="1"/>
  <c r="E25" i="31" s="1"/>
  <c r="C9" i="13"/>
  <c r="D24" i="31" s="1"/>
  <c r="D25" i="31" s="1"/>
  <c r="B9" i="13"/>
  <c r="C24" i="31" s="1"/>
  <c r="C25" i="31" s="1"/>
  <c r="F8" i="13"/>
  <c r="E8" i="13"/>
  <c r="F7" i="13"/>
  <c r="E7" i="13"/>
  <c r="F6" i="13"/>
  <c r="E6" i="13"/>
  <c r="F5" i="13"/>
  <c r="E5" i="13"/>
  <c r="F4" i="13"/>
  <c r="E4" i="13"/>
  <c r="C5" i="31" l="1"/>
  <c r="D5" i="31"/>
  <c r="E5" i="31"/>
  <c r="F9" i="13"/>
  <c r="E9" i="13"/>
  <c r="D18" i="12" l="1"/>
  <c r="B18" i="12"/>
  <c r="F17" i="12"/>
  <c r="E17" i="12"/>
  <c r="F16" i="12"/>
  <c r="E16" i="12"/>
  <c r="F15" i="12"/>
  <c r="E15" i="12"/>
  <c r="F7" i="12"/>
  <c r="E7" i="12"/>
  <c r="F6" i="12"/>
  <c r="E6" i="12"/>
  <c r="F5" i="12"/>
  <c r="E5" i="12"/>
  <c r="F4" i="12"/>
  <c r="E4" i="12"/>
  <c r="F18" i="12" l="1"/>
  <c r="E18" i="12"/>
</calcChain>
</file>

<file path=xl/sharedStrings.xml><?xml version="1.0" encoding="utf-8"?>
<sst xmlns="http://schemas.openxmlformats.org/spreadsheetml/2006/main" count="1980" uniqueCount="924">
  <si>
    <t>Credicorp Ltd. Financial 1Q21 Data</t>
  </si>
  <si>
    <t>Índice</t>
  </si>
  <si>
    <t>0. Resumen BAP</t>
  </si>
  <si>
    <t>0.1. Contribuciones BAP</t>
  </si>
  <si>
    <t xml:space="preserve">0.2. ROAE </t>
  </si>
  <si>
    <t>1. AGI</t>
  </si>
  <si>
    <t>1.2. Colocaciones</t>
  </si>
  <si>
    <t>2. Fondeo</t>
  </si>
  <si>
    <t>3. Calidad de Cartera</t>
  </si>
  <si>
    <t>4. Ingreso Neto por Intereses</t>
  </si>
  <si>
    <t>5. Ingresos No Financieros</t>
  </si>
  <si>
    <t>6. Resultado Técnico de Seguros</t>
  </si>
  <si>
    <t>7. Gastos Operativos y Eficiencia</t>
  </si>
  <si>
    <t>8.1. Capital Regulatorio BAP</t>
  </si>
  <si>
    <t>8.2. Capital Regulatorio BCP</t>
  </si>
  <si>
    <t>8.3 Capital Regulatorio Mibanco</t>
  </si>
  <si>
    <t>9. Canales Credicorp</t>
  </si>
  <si>
    <t xml:space="preserve">10. Perspectivas Económicas </t>
  </si>
  <si>
    <t>11.1. BAP BG P&amp;G</t>
  </si>
  <si>
    <t>11.2. BAP Individual</t>
  </si>
  <si>
    <t>11.3. BCP Consolidado</t>
  </si>
  <si>
    <t>11.4. BCP Individual</t>
  </si>
  <si>
    <t>11.5 BCP Bolivia</t>
  </si>
  <si>
    <t>11.6. Mibanco</t>
  </si>
  <si>
    <t>11.7. Banca de Inversión y Gestión de Patrimonios</t>
  </si>
  <si>
    <t>11.8 Grupo Pacífico</t>
  </si>
  <si>
    <t>11.9 Prima AFP</t>
  </si>
  <si>
    <t>Cross-Check</t>
  </si>
  <si>
    <t>Cuenta</t>
  </si>
  <si>
    <t>1T20</t>
  </si>
  <si>
    <t>4T20</t>
  </si>
  <si>
    <t>1T21</t>
  </si>
  <si>
    <t>Resumen BAP</t>
  </si>
  <si>
    <t>NIM</t>
  </si>
  <si>
    <t>Calidad de Cartera</t>
  </si>
  <si>
    <t>Non Financial</t>
  </si>
  <si>
    <t>Resultado Técnico</t>
  </si>
  <si>
    <t>OPEX</t>
  </si>
  <si>
    <t>BAP BG</t>
  </si>
  <si>
    <t>Colocaciones</t>
  </si>
  <si>
    <t>Fondeo</t>
  </si>
  <si>
    <t>ROAE</t>
  </si>
  <si>
    <t>Capital Regulatorio BCP</t>
  </si>
  <si>
    <t>Contribuciones BAP</t>
  </si>
  <si>
    <t>Utilidad Neta atribuible a</t>
  </si>
  <si>
    <t xml:space="preserve">Credicorp Ltd. </t>
  </si>
  <si>
    <t>Trimestre</t>
  </si>
  <si>
    <t>Variación %</t>
  </si>
  <si>
    <t>S/000</t>
  </si>
  <si>
    <t>TaT</t>
  </si>
  <si>
    <t>AaA</t>
  </si>
  <si>
    <t>Volver al índice</t>
  </si>
  <si>
    <t>Intereses, rendimientos y gastos similares, neto</t>
  </si>
  <si>
    <t>Provisión de pérdida crediticia para cartera de créditos</t>
  </si>
  <si>
    <t>Intereses, rendimientos y gastos similares, neto, después de la provisión de pérdida crediticia para cartera de créditos</t>
  </si>
  <si>
    <t>Otros ingresos</t>
  </si>
  <si>
    <t>Resultados técnicos de seguros</t>
  </si>
  <si>
    <t>n.a</t>
  </si>
  <si>
    <t>Total gastos</t>
  </si>
  <si>
    <t>Utilidad antes del impuesto a la renta</t>
  </si>
  <si>
    <t>Impuesto a la renta</t>
  </si>
  <si>
    <t>Utilidad neta</t>
  </si>
  <si>
    <t>Interés no controlador</t>
  </si>
  <si>
    <t>Utilidad neta atribuible a Credicorp</t>
  </si>
  <si>
    <t>Utilidad neta / acción (S/)</t>
  </si>
  <si>
    <t>Depósitos y obligaciones</t>
  </si>
  <si>
    <t>Patrimonio Neto</t>
  </si>
  <si>
    <t>Rentabilidad</t>
  </si>
  <si>
    <t>Margen neto por intereses</t>
  </si>
  <si>
    <t>0 pbs</t>
  </si>
  <si>
    <t>-162 pbs</t>
  </si>
  <si>
    <t>Margen neto por intereses ajustado por riesgo</t>
  </si>
  <si>
    <t>34 pbs</t>
  </si>
  <si>
    <t>42 pbs</t>
  </si>
  <si>
    <t xml:space="preserve">Costo de fondeo </t>
  </si>
  <si>
    <t>9 pbs</t>
  </si>
  <si>
    <t>-70 pbs</t>
  </si>
  <si>
    <t>-20 pbs</t>
  </si>
  <si>
    <t>720 pbs</t>
  </si>
  <si>
    <t>ROAA</t>
  </si>
  <si>
    <t>70 pbs</t>
  </si>
  <si>
    <t>Calidad de cartera</t>
  </si>
  <si>
    <t xml:space="preserve">Índice de cartera atrasada (1) </t>
  </si>
  <si>
    <t>15 pbs</t>
  </si>
  <si>
    <t>58 pbs</t>
  </si>
  <si>
    <t>Índice de cartera atrasada 90 días</t>
  </si>
  <si>
    <t>8 pbs</t>
  </si>
  <si>
    <t>64 pbs</t>
  </si>
  <si>
    <t>Índice de cartera deteriorada (2)</t>
  </si>
  <si>
    <t>37 pbs</t>
  </si>
  <si>
    <t>108 pbs</t>
  </si>
  <si>
    <t>Costo del riesgo (3)</t>
  </si>
  <si>
    <t>-50 pbs</t>
  </si>
  <si>
    <t>-282 pbs</t>
  </si>
  <si>
    <t xml:space="preserve">Cobertura de cartera atrasada </t>
  </si>
  <si>
    <t>-1150 pbs</t>
  </si>
  <si>
    <t>3450 pbs</t>
  </si>
  <si>
    <t xml:space="preserve">Cobertura de cartera deteriorada </t>
  </si>
  <si>
    <t>-1320 pbs</t>
  </si>
  <si>
    <t>1680 pbs</t>
  </si>
  <si>
    <t>Eficiencia operativa</t>
  </si>
  <si>
    <t>Ratio de eficiencia (4)</t>
  </si>
  <si>
    <t>-320 pbs</t>
  </si>
  <si>
    <t>60 pbs</t>
  </si>
  <si>
    <t>Gastos operativos / Activos promedio totales</t>
  </si>
  <si>
    <t>-23 pbs</t>
  </si>
  <si>
    <t>-74 pbs</t>
  </si>
  <si>
    <t>Ratios de Seguros</t>
  </si>
  <si>
    <t>Ratio combinado de Seguros generales (5)(6)</t>
  </si>
  <si>
    <t>410 pbs</t>
  </si>
  <si>
    <t>-890 pbs</t>
  </si>
  <si>
    <t>Siniestralidad neta ganada (6)</t>
  </si>
  <si>
    <t>2100 pbs</t>
  </si>
  <si>
    <t>3650 pbs</t>
  </si>
  <si>
    <t>Capitalización - BCP Individual (7)</t>
  </si>
  <si>
    <t>Ratio BIS (8)</t>
  </si>
  <si>
    <t>153 pbs</t>
  </si>
  <si>
    <t>294 pbs</t>
  </si>
  <si>
    <t>Ratio Tier 1 (9)</t>
  </si>
  <si>
    <t>18 pbs</t>
  </si>
  <si>
    <t>26 pbs</t>
  </si>
  <si>
    <t>Ratio common equity tier 1 (10)</t>
  </si>
  <si>
    <t>-29 pbs</t>
  </si>
  <si>
    <t>-78 pbs</t>
  </si>
  <si>
    <t>Empleados</t>
  </si>
  <si>
    <t>Información Accionaria</t>
  </si>
  <si>
    <t>Acciones Totales</t>
  </si>
  <si>
    <t xml:space="preserve">  Acciones de Tesorería (11)</t>
  </si>
  <si>
    <t xml:space="preserve">  Acciones Flotantes</t>
  </si>
  <si>
    <t>(1) Difiere de lo previamente reportado, considerar los valores de este reporte.</t>
  </si>
  <si>
    <t>(2) Anualizado</t>
  </si>
  <si>
    <t>(3) Índice de Cartera atrasada = (cartera vencida + cartera judicial) / Colocaciones totales.</t>
  </si>
  <si>
    <t>(4) Índice de Cartera deteriorada = (cartera atrasada + cartera refinanciada) / Colocaciones totales .</t>
  </si>
  <si>
    <t>(5) Costo de riesgo = Provisiones para créditos anualizadas, netas de recuperos / Colocaciones totales.</t>
  </si>
  <si>
    <t>(6) Ratio de eficiencia = (Remuneración y beneficios sociales + gastos administrativos + depreciación y amortización + asociación en participación + costo de adquisición) / (Ingresos netos por intereses + Ingreso neto por comisiones + Ganancia neta en operaciones de cambio + Ganancia netas por inversión en asociadas + Ganancia neta en derivados especulativos + Ganancia neta por diferencia en cambio + Primas netas ganadas).</t>
  </si>
  <si>
    <t>(7) Gastos operativos / Total de Activo promedio. El promedio se calcula tomando la cifra de balance de inicio y fin del periodo.</t>
  </si>
  <si>
    <t>(8) Ratio combinado = (Siniestros netos / Primas netas ganadas) + [(Costo de adquisición + Gastos generales) / Primas netas ganadas]. No incluye el negocio de seguros de Vida.</t>
  </si>
  <si>
    <t>(9) En base a la información de Grupo Pacífico, sin efecto de la consolidación a nivel Credicorp.</t>
  </si>
  <si>
    <t>(10) Siniestros netos / Primas netas ganadas.</t>
  </si>
  <si>
    <t>(11) Los ratios de capitalización son para BCP Individual y basados en contabilidad local.</t>
  </si>
  <si>
    <t>(12) Capital Regulatorio / Activos ponderados por riesgo totales (mínimo legal = 10% desde julio 2011).</t>
  </si>
  <si>
    <t>(13) Tier 1 = Capital + Reservas + Utilidades acumuladas con acuerdo de capitalización + (0.5 x Ganancia no realizada en subsidiarias) - Goodwill - (0.5 x Inversiones en subsidiarias) + deuda subordinada perpetua (el monto máximo que puede ser incluido es 17.65% de Capital + Reservas + Util. acum. con acuerdo de capitalización + Ganancia no realizada - Goodwill).</t>
  </si>
  <si>
    <t>(14) Tier 1 Common Equity = Capital + Reservas - 100% deducciones (inversiones en subsidiarias, goodwill, activos intangibles y tributarios diferidos netos basados en rendimientos futuros) + Utilidades Retenidas + Ganancias no realizadas.</t>
  </si>
  <si>
    <t>Activos ponderados por riesgo totales = Activos ponderados por riesgo - (APPR por activos intangibles, exlcuyendo el goodwill + PPR por impuestos diferidos netos, originados por diferencias temporarias que excedan el 10% del CET1 + APPR por impuestos diferidos netos, originados por arrastre de pérdidas).</t>
  </si>
  <si>
    <t>(15) Comprende acciones propiedad de Atlantic Security Holding Corporation (ASHC) y pagos basados en acciones.</t>
  </si>
  <si>
    <t>Contribuciones a los resultados*</t>
  </si>
  <si>
    <t>Banca Universal</t>
  </si>
  <si>
    <t xml:space="preserve"> BCP Individual</t>
  </si>
  <si>
    <t xml:space="preserve"> BCP Bolivia</t>
  </si>
  <si>
    <t>Microfinanzas</t>
  </si>
  <si>
    <t xml:space="preserve"> Mibanco Colombia</t>
  </si>
  <si>
    <t>Seguros y Pensiones</t>
  </si>
  <si>
    <t xml:space="preserve"> Prima AFP</t>
  </si>
  <si>
    <t>Banca de Inversión y Gestión de Activos</t>
  </si>
  <si>
    <t xml:space="preserve"> Credicorp Capital</t>
  </si>
  <si>
    <t xml:space="preserve"> Atlantic Security Bank</t>
  </si>
  <si>
    <t>*Las Contribuciones de subsidiarias reflejan las eliminaciones por consolidación (e.g. eliminaciones por operaciones realizadas entre Credicorp y sus subsidiarias).</t>
  </si>
  <si>
    <t xml:space="preserve">(1) Cifra menor a la utilidad neta generada por Mibanco porque Credicorp es dueño (directa e indirectamente) del 99.921% de Mibanco. </t>
  </si>
  <si>
    <t xml:space="preserve">(2) Cifra mayor a la utilidad neta después de interés minoritario generada por Grupo Pacífico porque Credicorp es dueño de manera directa del 65.20% y de manera indirecta de 33.59%, a través del Grupo Crédito. Los cálculos incluyen Ganancia no Realizada que se contabiliza en el Patrimonio de Pacifico, relacionadas a las inversiones de Pacífico Vida. </t>
  </si>
  <si>
    <t xml:space="preserve">(3) Incluye Grupo Crédito excluyendo Prima, otros de Atlantic Security Holding Corporation y otros de Credicorp Ltd. </t>
  </si>
  <si>
    <t xml:space="preserve"> Prima</t>
  </si>
  <si>
    <t xml:space="preserve"> Credicorp Capital </t>
  </si>
  <si>
    <t xml:space="preserve"> Atlantic Security Bank </t>
  </si>
  <si>
    <t>Credicorp</t>
  </si>
  <si>
    <t>(1)  El ROAE de MiBanco incluyendo el goodwill en BCP por la adquisición de Edyficar</t>
  </si>
  <si>
    <t>(aproximadamente US$ 50.7 millones) fue 18.2% para 4T19, -33.2% para el 3T20 y 4.5% para el 4T20. A nivel acumulado, fue 18.8% a diciembre 2019 y -16.9% a diciembre 2020.</t>
  </si>
  <si>
    <t>(2)  El ROAE excluyendo la Ganancia no Realizada se sitúa en 19.9% para el 4T19, -2.5% para el 3T20 y 1.5% para el 4T20."  A nivel acumulado, fue 16.5% a diciembre 2019 y 8.2% a diciembre 2020.</t>
  </si>
  <si>
    <t>Activos que generan intereses</t>
  </si>
  <si>
    <t>Saldo a</t>
  </si>
  <si>
    <t>Mar 20</t>
  </si>
  <si>
    <t>Dic 20</t>
  </si>
  <si>
    <t>Mar 21</t>
  </si>
  <si>
    <t>Fondos disponibles</t>
  </si>
  <si>
    <t>Fondos interbancarios</t>
  </si>
  <si>
    <t>Inversiones totales</t>
  </si>
  <si>
    <t>Fondos en garantía, pactos de reventa y financiamiento con valores</t>
  </si>
  <si>
    <t>Activos financieros designados a valor razonable con efecto en resultados</t>
  </si>
  <si>
    <t>Total de activos que generan intereses</t>
  </si>
  <si>
    <t>Inversiones Totales</t>
  </si>
  <si>
    <t>Inversiones a valor razonable con cambios en resultados</t>
  </si>
  <si>
    <t>Inversiones a valor razonable con cambios en otros resultados integrales</t>
  </si>
  <si>
    <t>Inversiones a costo amortizado</t>
  </si>
  <si>
    <t>Evolución de los saldos promedios diarios de colocaciones por segmento de negocio (1)(2)(3)</t>
  </si>
  <si>
    <t>COLOCACIONES TOTALES</t>
  </si>
  <si>
    <t>Variación % Estructural</t>
  </si>
  <si>
    <t>Participación % en colocaciones totales</t>
  </si>
  <si>
    <t>En millones de S/</t>
  </si>
  <si>
    <t>Estructural</t>
  </si>
  <si>
    <t>BCP Individual</t>
  </si>
  <si>
    <t>Banca Mayorista</t>
  </si>
  <si>
    <t xml:space="preserve">   Corporativa</t>
  </si>
  <si>
    <t xml:space="preserve">   Empresa</t>
  </si>
  <si>
    <t>Banca Minorista</t>
  </si>
  <si>
    <t xml:space="preserve">   Negocios</t>
  </si>
  <si>
    <t xml:space="preserve">   Pyme </t>
  </si>
  <si>
    <t xml:space="preserve">   Hipotecario</t>
  </si>
  <si>
    <t xml:space="preserve">   Consumo</t>
  </si>
  <si>
    <t xml:space="preserve">   Tarjeta de Crédito</t>
  </si>
  <si>
    <t>Mibanco</t>
  </si>
  <si>
    <t>Mibanco Colombia</t>
  </si>
  <si>
    <t>Bolivia</t>
  </si>
  <si>
    <t xml:space="preserve">ASB </t>
  </si>
  <si>
    <t>Colocaciones totales</t>
  </si>
  <si>
    <t>Mayor contracción en volúmenes</t>
  </si>
  <si>
    <t>Mayor crecimiento en volúmenes</t>
  </si>
  <si>
    <t>Para efectos de consolidación, las colocaciones generadas en ME son convertidas a MN</t>
  </si>
  <si>
    <t>(1) Incluye Cuentas especiales y No asignado</t>
  </si>
  <si>
    <t>(2) Portafolio Estructural excluye los saldos promedios diarios de los créditos otorgados a través de Reactiva Perú y FAE-Mype</t>
  </si>
  <si>
    <t>(3) Cifras difieren de lo reportado anteriormente, favor considerar las cifras de este reporte que ahora incluyen a Mibanco Colombia.</t>
  </si>
  <si>
    <t>Evaluación de los saldos promedios diarios de colocaciones por moneda (1)(2)(3)</t>
  </si>
  <si>
    <t xml:space="preserve">  COLOCACIONES EN MN </t>
  </si>
  <si>
    <t xml:space="preserve">  COLOCACIONES EN ME</t>
  </si>
  <si>
    <t>Part. % por moneda</t>
  </si>
  <si>
    <t xml:space="preserve">    Expresado en millones de S/</t>
  </si>
  <si>
    <t xml:space="preserve">    Expresado en millones de US$</t>
  </si>
  <si>
    <t>MN</t>
  </si>
  <si>
    <t>ME</t>
  </si>
  <si>
    <t>Mibanco Bolivia</t>
  </si>
  <si>
    <t xml:space="preserve"> -   </t>
  </si>
  <si>
    <t>-</t>
  </si>
  <si>
    <t>ASB</t>
  </si>
  <si>
    <t>Depósitos a la vista</t>
  </si>
  <si>
    <t>Depósitos de ahorro</t>
  </si>
  <si>
    <t>Depósitos a plazo</t>
  </si>
  <si>
    <t>Gastos por pagar de depósitos</t>
  </si>
  <si>
    <t>Deudas a bancos y corresponsales</t>
  </si>
  <si>
    <t>Instrumentos del BCRP</t>
  </si>
  <si>
    <t>Operaciones de reporte con terceros</t>
  </si>
  <si>
    <t xml:space="preserve">Bonos y notas emitidas </t>
  </si>
  <si>
    <t>Total de fondeo</t>
  </si>
  <si>
    <t>(1) CTS: Compensación por tiempo de servicios.</t>
  </si>
  <si>
    <t>Depósitos</t>
  </si>
  <si>
    <t>Otras fuentes de fondeo</t>
  </si>
  <si>
    <t>Total de otras fuentes de fondeo</t>
  </si>
  <si>
    <t>Costo de Fondeo</t>
  </si>
  <si>
    <t>pbs</t>
  </si>
  <si>
    <t>bps</t>
  </si>
  <si>
    <t>Costo de Fondeo Estructural</t>
  </si>
  <si>
    <t xml:space="preserve">Provisión de pérdida crediticia para cartera de créditos, neto de recuperos </t>
  </si>
  <si>
    <t>Provisión bruta de pérdida crediticia para cartera de créditos</t>
  </si>
  <si>
    <t>Recupero de créditos castigados</t>
  </si>
  <si>
    <t>Provisión de pérdida crediticia para cartera de créditos, neta de recuperos</t>
  </si>
  <si>
    <t>Costo del Riesgo y Provisiones</t>
  </si>
  <si>
    <t>-50 bps</t>
  </si>
  <si>
    <t>-282 bps</t>
  </si>
  <si>
    <t>4,45%</t>
  </si>
  <si>
    <t>-72 bps</t>
  </si>
  <si>
    <t>-253 bps</t>
  </si>
  <si>
    <t>Provisión de pérdida crediticia para cartera de créditos, neta de recuperos / Ingreso neto por intereses</t>
  </si>
  <si>
    <t>56,4%</t>
  </si>
  <si>
    <t>-910 bps</t>
  </si>
  <si>
    <t>-3010 bps</t>
  </si>
  <si>
    <t>(1) Provisión de pérdida crediticia para cartera de créditos, neta de recuperos anualizadas / Total colocaciones.</t>
  </si>
  <si>
    <t>(2) El Costo del riesgo estructural excluye las provisiones de pérdida crediticia para cartera de créditos, neta de recuperos y colocaciones de los programas del gobierno Reactiva Perú y FAE.</t>
  </si>
  <si>
    <t>Calidad de cartera y ratios de morosidad</t>
  </si>
  <si>
    <t>Colocaciones (Saldo Contable)</t>
  </si>
  <si>
    <t xml:space="preserve"> 120.708.515 </t>
  </si>
  <si>
    <t>Colocaciones Estructurales (Saldo Contable)</t>
  </si>
  <si>
    <t>Saldo de provisiones netas para colocaciones</t>
  </si>
  <si>
    <t xml:space="preserve">Castigos </t>
  </si>
  <si>
    <t>Cartera atrasada (1)</t>
  </si>
  <si>
    <t>Cartera atrasada mayor a 90 días (1)</t>
  </si>
  <si>
    <t>Cartera refinanciada</t>
  </si>
  <si>
    <t>Cartera deteriorada (2)</t>
  </si>
  <si>
    <t xml:space="preserve">Índice de cartera atrasada </t>
  </si>
  <si>
    <t>Índice de cartera atrasada estructural</t>
  </si>
  <si>
    <t>135 pbs</t>
  </si>
  <si>
    <t>Índice de cartera atrasada mayor a 90 días</t>
  </si>
  <si>
    <t>Índice de cartera deteriorada</t>
  </si>
  <si>
    <t>Índice de cartera deteriorada estructural</t>
  </si>
  <si>
    <t>44 pbs</t>
  </si>
  <si>
    <t>215 pbs</t>
  </si>
  <si>
    <t>Saldo de provisiones sobre colocaciones</t>
  </si>
  <si>
    <t>-8 pbs</t>
  </si>
  <si>
    <t>220 pbs</t>
  </si>
  <si>
    <t>Cobertura de cartera atrasada mayor a 90 días</t>
  </si>
  <si>
    <t>-960 pbs</t>
  </si>
  <si>
    <t>2660 pbs</t>
  </si>
  <si>
    <t>(1) Cartera atrasada = cartera vencida + cartera judicial. (Saldos Contables)</t>
  </si>
  <si>
    <t>(2) Cartera deteriorada = Cartera atrasada + cartera refinanciada. (Saldos Contables).</t>
  </si>
  <si>
    <t>Información Utilizada:</t>
  </si>
  <si>
    <t xml:space="preserve">Ingreso neto por intereses </t>
  </si>
  <si>
    <t xml:space="preserve">Ingresos por intereses </t>
  </si>
  <si>
    <t>Intereses sobre colocaciones</t>
  </si>
  <si>
    <t>Dividendos sobre inversiones</t>
  </si>
  <si>
    <t>Intereses sobre depósitos en otros bancos</t>
  </si>
  <si>
    <t>Intereses sobre valores</t>
  </si>
  <si>
    <t>Otros ingresos por intereses</t>
  </si>
  <si>
    <t>Intereses sobre depósitos</t>
  </si>
  <si>
    <t>Intereses sobre préstamos</t>
  </si>
  <si>
    <t>Intereses sobre bonos y notas subord.</t>
  </si>
  <si>
    <t>0pbs</t>
  </si>
  <si>
    <t>-162pbs</t>
  </si>
  <si>
    <t>34pbs</t>
  </si>
  <si>
    <t>42pbs</t>
  </si>
  <si>
    <t>Provisiones / Ingreso neto por intereses</t>
  </si>
  <si>
    <t>(1) Las cifras difieren de lo presentado anteriormente</t>
  </si>
  <si>
    <t xml:space="preserve">(2) Anualizado. </t>
  </si>
  <si>
    <t>Ingresos no financieros</t>
  </si>
  <si>
    <t>Ingreso neto por comisiones</t>
  </si>
  <si>
    <t>Ganancia neta en operaciones de cambio</t>
  </si>
  <si>
    <t>Ganancia neta en valores</t>
  </si>
  <si>
    <t>n.a.</t>
  </si>
  <si>
    <t>Ganancia neta en derivados especulativos</t>
  </si>
  <si>
    <t xml:space="preserve">Ganancia neta por diferencia en cambio </t>
  </si>
  <si>
    <t>Otros ingresos no financieros</t>
  </si>
  <si>
    <t>Total ingresos no financieros</t>
  </si>
  <si>
    <t>(1)  Incluye las ganancias en otras inversiones, principalmente conformado por el resultado de Banmédica.</t>
  </si>
  <si>
    <t>(S/000)</t>
  </si>
  <si>
    <t>(+) Contribución EPS (50%)</t>
  </si>
  <si>
    <t>(-) Deducción seguros de salud privados (50%)</t>
  </si>
  <si>
    <t>(=) Ganancia neta por inversión en asociación con Banmedica</t>
  </si>
  <si>
    <t>Comisiones por servicios bancarios</t>
  </si>
  <si>
    <t xml:space="preserve">Giros y transferencias </t>
  </si>
  <si>
    <t>Finanzas corporativas y fondos mutuos</t>
  </si>
  <si>
    <t>BCP Bolivia</t>
  </si>
  <si>
    <t xml:space="preserve">Total Comisiones </t>
  </si>
  <si>
    <t>Fuente BCP</t>
  </si>
  <si>
    <t>(1) Cuentas de ahorro, cuenta corriente, tarjeta de débito y cuenta maestra.</t>
  </si>
  <si>
    <t>(2) Principalmente comisiones de Banca Minorista.</t>
  </si>
  <si>
    <t>(3) Principalmente comisiones de Banca Mayorista.</t>
  </si>
  <si>
    <t>(4) Las cifras difieren de lo previamente reportado, considerar estas cifras.</t>
  </si>
  <si>
    <t>(5) Incluye comisiones por BCP Bolivia, Mibanco, uso de red y otros servicios a terceros, entre otras.</t>
  </si>
  <si>
    <t>Primas netas ganadas</t>
  </si>
  <si>
    <t>Siniestros netos</t>
  </si>
  <si>
    <t>Total resultado técnico de seguros</t>
  </si>
  <si>
    <t>(1) Incluye el resultado del negocio de Vida, Seguros Generales y Crediseguros</t>
  </si>
  <si>
    <t>(2) Incluye comisiones y gastos técnicos, netos</t>
  </si>
  <si>
    <t>Costo de adquisición</t>
  </si>
  <si>
    <t>Comisiones</t>
  </si>
  <si>
    <t>Gasto técnico</t>
  </si>
  <si>
    <t>Ingreso técnico</t>
  </si>
  <si>
    <t>Capital Regulatorio y Capitalización</t>
  </si>
  <si>
    <t>Capital social</t>
  </si>
  <si>
    <t>Acciones de tesorería</t>
  </si>
  <si>
    <t>Capital adicional</t>
  </si>
  <si>
    <t>Deuda Subordinada Perpetua</t>
  </si>
  <si>
    <t>Deuda Subordinada</t>
  </si>
  <si>
    <t>Inversiones en instrumentos representativos de capital y deuda subordinada emitidos por empresas financieras y de seguros</t>
  </si>
  <si>
    <t>Goodwill</t>
  </si>
  <si>
    <t>Pérdidas netas del año en curso</t>
  </si>
  <si>
    <t>Total Capital Regulatorio de Credicorp (A)</t>
  </si>
  <si>
    <t>Deducciones de consolidación sobre el grupo consolidable de sistema financiero</t>
  </si>
  <si>
    <t>Deducciones de consolidación sobre el grupo consolidable del sistema de seguros</t>
  </si>
  <si>
    <t>Requerimiento de Capital Regulatorio de Credicorp (B)</t>
  </si>
  <si>
    <t>Ratio Capital regulatorio (A) / (B)</t>
  </si>
  <si>
    <t>(1) Reservas legales y Otras reservas incluyen reservas de capital restringidas (PEN 14,745 millones) y reservas de capital opcionales (PEN 6,661 millones).</t>
  </si>
  <si>
    <t>(2) Interés minoritario incluye (PEN 421 millones) del interés minoritario Tier I</t>
  </si>
  <si>
    <t>(3) Hasta 1.25% del total de activos ponderados por riesgo del BCP, Solución Empresa Administradora Hipotecaria, Financiera Edyficar y Atlantic Security Bank.</t>
  </si>
  <si>
    <t>(4) Tier II + Tier III no puede ser mayor al 50% del capital regulatorio total.</t>
  </si>
  <si>
    <t>(5) Tier I = Capital +Reservas de capital restringidas + Tier I Interés minoritario (Acciones de capital y reservas) -  Goodwill - (0.5 x Inversiones en instrumentos representativos de capital y deuda subordinada del sistema financiero y de seguros) + Deuda subordinada perpetua.</t>
  </si>
  <si>
    <t>(6) Tier II = Deuda Subordinada + Interes minoritario tier II acciones de capital y reservas + Provisiones - (0.5 x Inversiones en subsidiarias).</t>
  </si>
  <si>
    <t xml:space="preserve">(7) Tier III = Deuda subordinada para cubrir riesgo de mercado. </t>
  </si>
  <si>
    <t>(8) Incluye requerimiento patrimonial del grupo consolidable del sistema financiero.</t>
  </si>
  <si>
    <t>(9) Incluye requerimiento patrimonial del grupo consolidable del sistema de seguros.</t>
  </si>
  <si>
    <t>(10) Capital regulatorio / Total Requerimiento de capital (mínimo legal = 1.00).</t>
  </si>
  <si>
    <t>Gastos Operativos</t>
  </si>
  <si>
    <t>Remuneraciones y beneficios sociales</t>
  </si>
  <si>
    <t>Gastos administrativos, generales e impuestos</t>
  </si>
  <si>
    <t>(1) A partir del 2019 se está incorporando el efecto por la aplicación de la NIIF 16, que corresponde a una mayor depreciación por el activo “Derecho de uso”. Asimismo el gasto relacionado a la depreciación de las mejoras en locales alquilados se está reclasificando al rubro de “Otros gastos”.</t>
  </si>
  <si>
    <t>(2)  A partir del 2019 se está incorporando el rubro de "Asociación en participación" que antes formaba parte de la "Ganancia neta por inversión en asociadas".</t>
  </si>
  <si>
    <t>(3) El costo de adquisición de Pacífico incluye comisiones y gastos técnicos, netos.</t>
  </si>
  <si>
    <t>(4) Gastos operativos = Remuneraciones y beneficios sociales + Gastos administrativos + Depreciación y amortización + Asociación en participación + Costo de adquisición .</t>
  </si>
  <si>
    <t>%</t>
  </si>
  <si>
    <t>Reparación y mantenimiento</t>
  </si>
  <si>
    <t>Publicidad</t>
  </si>
  <si>
    <t>Tasas y contribuciones</t>
  </si>
  <si>
    <t>Consultoría y honorarios profesionales</t>
  </si>
  <si>
    <t>Transportes y comunicaciones</t>
  </si>
  <si>
    <t>Gastos por servicios IBM</t>
  </si>
  <si>
    <t>Comisiones por agentes</t>
  </si>
  <si>
    <t>Vigilancia y protección</t>
  </si>
  <si>
    <t>Suministros diversos</t>
  </si>
  <si>
    <t>Alquileres de corto plazo y bajo valor</t>
  </si>
  <si>
    <t>Electricidad y agua</t>
  </si>
  <si>
    <t>Suscripciones y cotizaciones</t>
  </si>
  <si>
    <t>Seguros</t>
  </si>
  <si>
    <t>Procesamiento electrónico</t>
  </si>
  <si>
    <t>Limpieza</t>
  </si>
  <si>
    <t>Servicios de auditoría</t>
  </si>
  <si>
    <t>Total gastos administrativos, generales e impuestos</t>
  </si>
  <si>
    <t>(1) El saldo está conformado, principalmente, por el servicio de vigilancia y protección, servicio de limpieza, gastos de representación, servicio de luz y agua, gastos por pólizas de seguros, gastos por suscripciones y gastos por comisiones</t>
  </si>
  <si>
    <t>Eficiencia Operativa</t>
  </si>
  <si>
    <t>(1) Gastos operativos = Remuneraciones y beneficios sociales + Gastos administrativos + Depreciación y amortización + Asociación en participación + Costo de adquisición .</t>
  </si>
  <si>
    <t>(2) Ingresos operativos = Intereses, rendimientos y gastos similares, neto + Ingreso neto por comisiones + Ganancia neta en operaciones de cambio + Ganancia netas por inversión en asociadas + Ganancia neta en derivados especulativos + Ganancia neta por diferencia en cambio + Primas netas ganadas</t>
  </si>
  <si>
    <t>(3) Gastos operativos / Ingresos operativos.</t>
  </si>
  <si>
    <t>(4) Gastos operativos anualizado / Total de Activo promedio. El promedio se calcula tomando la cifra de balance de inicio y fin del periodo.</t>
  </si>
  <si>
    <t>Pacífico</t>
  </si>
  <si>
    <t>Prima AFP</t>
  </si>
  <si>
    <t>Var. TaT</t>
  </si>
  <si>
    <t>-130 pbs</t>
  </si>
  <si>
    <t>400 pbs</t>
  </si>
  <si>
    <t>-230 pbs</t>
  </si>
  <si>
    <t>90 pbs</t>
  </si>
  <si>
    <t>Var. AaA</t>
  </si>
  <si>
    <t>140 pbs</t>
  </si>
  <si>
    <t>550 pbs</t>
  </si>
  <si>
    <t>590 pbs</t>
  </si>
  <si>
    <t>(1) (Remuneraciones y beneficios sociales + Gastos administrativos, generales e impuestos + Depreciación y amortización + Costo de adquisición + Asociación en participación.) / (Ingreso neto por intereses + Ingreso neto por comisiones + Ganancia neta en operaciones de cambio + Ganancia netas por inversión en asociadas + Ganancia neta en derivados especulativos + Ganancia neta por diferencia en cambio + Primas netas ganadas).</t>
  </si>
  <si>
    <t>(2) El ratio de eficiencia difiere a lo reportado previamente, por favor considerar esta cifra.</t>
  </si>
  <si>
    <t>(3) Microfinanzas incluye a Mibanco, Bancompartir y Encumbra</t>
  </si>
  <si>
    <t>Capital Regulatorio y Capitalización - SBS</t>
  </si>
  <si>
    <t xml:space="preserve">Saldo a </t>
  </si>
  <si>
    <t>Capital</t>
  </si>
  <si>
    <t>Reservas</t>
  </si>
  <si>
    <t>Utilidades Acum. Con Acuerdo de Capit.</t>
  </si>
  <si>
    <t xml:space="preserve"> N/A </t>
  </si>
  <si>
    <t>N/A</t>
  </si>
  <si>
    <t>Inversiones en subsidiarias y otros, netas de ganancias no realizadas y utilidades</t>
  </si>
  <si>
    <t>Inversiones en subsidiarias y otros</t>
  </si>
  <si>
    <t>Ganancia no realizada y utlidades en subsidiarias</t>
  </si>
  <si>
    <t>Total Capital Regulatorio</t>
  </si>
  <si>
    <t>Contingentes</t>
  </si>
  <si>
    <t>Activos ponderados por riesgo crediticio</t>
  </si>
  <si>
    <t>Activos ponderados por riesgo operacional</t>
  </si>
  <si>
    <t>Requerimiento de patrimonio total - SBS</t>
  </si>
  <si>
    <t>Requerimiento de patrimonio por riesgo crediticio</t>
  </si>
  <si>
    <t xml:space="preserve">Requerimiento de patrimonio por riesgo de mercado </t>
  </si>
  <si>
    <t>Requerimiento de patrimonio por riesgo operacional</t>
  </si>
  <si>
    <t xml:space="preserve">Requerimientos adicionales de capital </t>
  </si>
  <si>
    <t>Capital y reservas</t>
  </si>
  <si>
    <t>Resultados acumulados y del ejercicio</t>
  </si>
  <si>
    <t>Ganancias (pérdidas) no realizadas</t>
  </si>
  <si>
    <t>Goodwill e intangibles</t>
  </si>
  <si>
    <t>Inversiones en subsidiarias</t>
  </si>
  <si>
    <t xml:space="preserve">Activos ponderados por riesgo totales </t>
  </si>
  <si>
    <t xml:space="preserve">  (-) APPR por activos intangibles, exluyendo el goodwill.</t>
  </si>
  <si>
    <t xml:space="preserve">  (+) APPR por impuestos diferidos netos, originados por diferencias temporarias que no excedan el 10% del CET1.</t>
  </si>
  <si>
    <t xml:space="preserve">  (+) APPR por impuestos diferidos netos, originados por arrastre de pérdidas</t>
  </si>
  <si>
    <t>Ratios de Capital</t>
  </si>
  <si>
    <t>18 bps</t>
  </si>
  <si>
    <t>26 bps</t>
  </si>
  <si>
    <t>-29 bps</t>
  </si>
  <si>
    <t>-78 bps</t>
  </si>
  <si>
    <t>153 bps</t>
  </si>
  <si>
    <t>294 bps</t>
  </si>
  <si>
    <t xml:space="preserve">Activos ponderados por riesgo / Patrimonio efectivo </t>
  </si>
  <si>
    <t>(1)  Hasta el 1.25% de los Activos ponderados por riesgo totales.</t>
  </si>
  <si>
    <t>(2) Capital Regulatorio Nivel 1 = Capital + Reservas + Utilidades acumuladas con acuerdo de capitalización + Ganancia No realizada en Subsidiarias -  Goodwill - (0.5 x Inversiones en subsidiarias)  + deuda subordinada perpetua (el monto máximo que puede ser incluido es 17.65% de Capital + Reservas + Util. Acum. con acuerdo de capitalización + Ganancia No realizada  - Goodwill).</t>
  </si>
  <si>
    <t>(3) Capital Regulatorio Nivel 2 = Deuda Subordinada + Provisiones + Reservas No Restringidas - (0.5 x Inversiones en subsidiarias).</t>
  </si>
  <si>
    <t>(4) Desde Julio 2012,  Activos ponderados por riesgo = activo ponderado por riesgo crediticio *1.00 + Requerimiento de patrimonio por riesgo crediticio * 10 + Requerimiento de patrimonio por riesgo operacional * 10 * 1.00 (desde Julio 2014)</t>
  </si>
  <si>
    <t>(5) Incluye requerimientos de capital para cubrir riesgo de precios y tasas de interés.</t>
  </si>
  <si>
    <t>(6) Tier 1 Common Equity = Capital + Reservas - 100% deducciones (inversiones en subsidiarias, goodwill, activos intangibles y tributarios diferidos netos basados en rendimientos futuros) + Utilidades Retenidas + Ganancias no realizadas.</t>
  </si>
  <si>
    <t>(7) Activos ponderados por riesgos Ajustados =  Activos ponderados por riesgos - (APPR de Activos intangibles, excluyendo goodwill, + APPR de impuesto diferido generado como resultado de diferencias temporales en los impuestos sobre utilidades, en exceso de 10% of CET1, + APPR de impuestos diferidos generados como resultado de pérdidas pasadas).</t>
  </si>
  <si>
    <t>(8) Capital Regulatorio Nivel 1 / Activos ponderados por riesgo totales.</t>
  </si>
  <si>
    <t>(9) Tier I Common Equity/ Activos ponderados por riesgos Ajustados</t>
  </si>
  <si>
    <t>(10) Capital Regulatorio Total / Activos ponderados por riesgo totales (mínimo legal= 10% desde julio 2011).</t>
  </si>
  <si>
    <t>Pérdidas Acumuladas</t>
  </si>
  <si>
    <t>Exceso de ID de 10%CET1 Basilea</t>
  </si>
  <si>
    <t xml:space="preserve">  (-) Ajuste de APPR por cobertura del estado, originado por diferencia temporaria</t>
  </si>
  <si>
    <t>-319 pbs</t>
  </si>
  <si>
    <t>256 pbs</t>
  </si>
  <si>
    <t>160 pbs</t>
  </si>
  <si>
    <t>-199 pbs</t>
  </si>
  <si>
    <t>381 pbs</t>
  </si>
  <si>
    <t>Perú</t>
  </si>
  <si>
    <r>
      <t xml:space="preserve">2021 </t>
    </r>
    <r>
      <rPr>
        <b/>
        <vertAlign val="superscript"/>
        <sz val="11"/>
        <color rgb="FFFFFFFF"/>
        <rFont val="Arial Narrow"/>
        <family val="2"/>
      </rPr>
      <t>(3)</t>
    </r>
  </si>
  <si>
    <t>PBI (US$ Millones)</t>
  </si>
  <si>
    <t>PBI Real (var. % AaA)</t>
  </si>
  <si>
    <t>PBI per cápita (US$)</t>
  </si>
  <si>
    <t>Demanda Interna (var. % AaA)</t>
  </si>
  <si>
    <t>Inversión Bruta Fija (% del PBI)</t>
  </si>
  <si>
    <t>Deuda Pública (% del PBI)</t>
  </si>
  <si>
    <r>
      <t>Crecimiento del Crédito (var. % AaA)</t>
    </r>
    <r>
      <rPr>
        <vertAlign val="superscript"/>
        <sz val="11"/>
        <rFont val="Arial Narrow"/>
        <family val="2"/>
      </rPr>
      <t>(1)</t>
    </r>
  </si>
  <si>
    <r>
      <t xml:space="preserve">Inflación </t>
    </r>
    <r>
      <rPr>
        <vertAlign val="superscript"/>
        <sz val="11"/>
        <rFont val="Arial Narrow"/>
        <family val="2"/>
      </rPr>
      <t>(2)</t>
    </r>
  </si>
  <si>
    <t>Tasa de Referencia</t>
  </si>
  <si>
    <t>Tipo de Cambio, fin de periodo</t>
  </si>
  <si>
    <t>3.45 - 3.50</t>
  </si>
  <si>
    <t>Tipo de Cambio (var. % AaA)</t>
  </si>
  <si>
    <t>Balance Fiscal (% del PBI)</t>
  </si>
  <si>
    <t>Balanza Comercial (US$ Millones)</t>
  </si>
  <si>
    <t>(% del PBI)</t>
  </si>
  <si>
    <t>Exportaciones</t>
  </si>
  <si>
    <t>Importaciones</t>
  </si>
  <si>
    <t>Balance en Cuenta Corriente (% PBI)</t>
  </si>
  <si>
    <t>Reservas Internacionales Netas (US$ Millones)</t>
  </si>
  <si>
    <t>(Meses de Importaciones)</t>
  </si>
  <si>
    <t>Fuente: INEI, BCRP y SBS.</t>
  </si>
  <si>
    <t>(1) Sistema Financiero, Tipo de Cambio Corriente</t>
  </si>
  <si>
    <t>(2) Rango Meta de Inflación: 1% - 3%</t>
  </si>
  <si>
    <t>(3) Estimaciones por BCP - Estudios Económicos a Abril, 2021.</t>
  </si>
  <si>
    <t>Variación (unid.)</t>
  </si>
  <si>
    <t>Oficinas</t>
  </si>
  <si>
    <t>Cajeros automáticos</t>
  </si>
  <si>
    <t>Agentes BCP</t>
  </si>
  <si>
    <t>Total puntos de contacto BCP Individual</t>
  </si>
  <si>
    <t>Enalta</t>
  </si>
  <si>
    <t>Afluente</t>
  </si>
  <si>
    <t>Consumo</t>
  </si>
  <si>
    <t>Unidades vendidas por Trimestre</t>
  </si>
  <si>
    <t>4T21</t>
  </si>
  <si>
    <t>Ventas Tradicionales</t>
  </si>
  <si>
    <t>Ventas Autoservidas</t>
  </si>
  <si>
    <t>Vetas Digitales</t>
  </si>
  <si>
    <t>(1) Incluye adelanto de sueldo, créditos personales, cuentas de ahorro, depósitos a plazo, efectivo preferente, seguros, tarjetas de crédito y créditos de capital de trabajo Pyme</t>
  </si>
  <si>
    <t>Dic20</t>
  </si>
  <si>
    <t>(1) Mibanco no cuenta con cajeros ni agentes ya que usa la red de BCP. Sus oficinas incorporan las oficinas del Banco de la Nación, que en Set 19, Jun 20 y Set 20 fueron 35, 35 y 35 respectivamente.</t>
  </si>
  <si>
    <t>Agentes BCP Bolivia</t>
  </si>
  <si>
    <t>Total puntos de contacto en Bolivia</t>
  </si>
  <si>
    <t>CREDICORP LTD. Y SUBSIDIARIAS</t>
  </si>
  <si>
    <t>ESTADO CONSOLIDADO DE SITUACION FINANCIERA</t>
  </si>
  <si>
    <t>ESTADO CONSOLIDADO DE RESULTADOS</t>
  </si>
  <si>
    <t>(Expresado en miles de S/ NIIF)</t>
  </si>
  <si>
    <t>(Expresado en miles de S/, NIIF)</t>
  </si>
  <si>
    <t>Dic 19</t>
  </si>
  <si>
    <t>ACTIVOS</t>
  </si>
  <si>
    <t>Ingresos por intereses y gastos</t>
  </si>
  <si>
    <t>Ingreso por intereses y dividendos</t>
  </si>
  <si>
    <t>Que no generan intereses</t>
  </si>
  <si>
    <t>Que generan intereses</t>
  </si>
  <si>
    <t xml:space="preserve">Ingresos netos por intereses </t>
  </si>
  <si>
    <t>Total fondos disponibles</t>
  </si>
  <si>
    <t>Ingreso neto por intereses ajustado por riesgo</t>
  </si>
  <si>
    <t xml:space="preserve">Ganancia neta en operaciones de cambio </t>
  </si>
  <si>
    <t>Vigentes</t>
  </si>
  <si>
    <t>Vencidas</t>
  </si>
  <si>
    <t>Colocaciones netas</t>
  </si>
  <si>
    <t>Cuentas por cobrar a reaseguradoras y coaseguradoras</t>
  </si>
  <si>
    <t>Primas y otras pólizas por cobrar</t>
  </si>
  <si>
    <t>Aceptaciones bancarias</t>
  </si>
  <si>
    <t>Total resultados técnicos de seguros</t>
  </si>
  <si>
    <t>Total Activos</t>
  </si>
  <si>
    <t xml:space="preserve">PASIVOS Y PATRIMONIO </t>
  </si>
  <si>
    <t>Pérdida por deterioro del crédito mercantil</t>
  </si>
  <si>
    <t>Total depósitos y obligaciones</t>
  </si>
  <si>
    <t>Cuentas por pagar por pactos de recompra y préstamos de valores</t>
  </si>
  <si>
    <t>Operaciones de reporte con clientes</t>
  </si>
  <si>
    <t>Bonos y notas emitidas</t>
  </si>
  <si>
    <t>Reservas para siniestros de seguros</t>
  </si>
  <si>
    <t>Reservas para primas no ganadas</t>
  </si>
  <si>
    <t>Cuentas por pagar a reaseguradoras</t>
  </si>
  <si>
    <t>Otros pasivos</t>
  </si>
  <si>
    <t>Total Pasivo</t>
  </si>
  <si>
    <t>Capital Social</t>
  </si>
  <si>
    <t>Acciones en tesorería</t>
  </si>
  <si>
    <t>Ganancia no realizada</t>
  </si>
  <si>
    <t>Utilidades acumuladas</t>
  </si>
  <si>
    <t>Total Patrimonio Neto</t>
  </si>
  <si>
    <t>Total pasivo y patrimonio neto</t>
  </si>
  <si>
    <t>Créditos contingentes</t>
  </si>
  <si>
    <t>Total avales, cartas fianzas y cartas de crédito</t>
  </si>
  <si>
    <t>Líneas de crédito no utilizadas, comunicadas pero no comprometidas</t>
  </si>
  <si>
    <t>Total derivados (Nocional) y otros</t>
  </si>
  <si>
    <t>Credicorp Ltd.</t>
  </si>
  <si>
    <t>Estado de Situación financiera Individual</t>
  </si>
  <si>
    <t>Inversiones a valor razonable con cambio en resultados</t>
  </si>
  <si>
    <t>Inversiones en subsidiarias y asociadas</t>
  </si>
  <si>
    <t>Otros activos</t>
  </si>
  <si>
    <t>Total Activo</t>
  </si>
  <si>
    <t>PASIVOS Y PATRIMONIO</t>
  </si>
  <si>
    <t xml:space="preserve">Otros pasivos </t>
  </si>
  <si>
    <t>Patrimonio neto</t>
  </si>
  <si>
    <t>Capital Surplus</t>
  </si>
  <si>
    <t>Ganancias y pérdidas no realizadas</t>
  </si>
  <si>
    <t>Resultados acumulados</t>
  </si>
  <si>
    <t>Participación neta de los ingresos por inversiones en subsidiarias y asociadas</t>
  </si>
  <si>
    <t>Ingresos por intereses y similares</t>
  </si>
  <si>
    <t>Ganancia neta sobre activos financieros a valor razonable con cambios resultados</t>
  </si>
  <si>
    <t>Ingreso total por intereses</t>
  </si>
  <si>
    <t>Gastos por intereses y similares</t>
  </si>
  <si>
    <t>Gastos generales y administrativos</t>
  </si>
  <si>
    <t>Total Gastos</t>
  </si>
  <si>
    <t>Utilidad Operativa</t>
  </si>
  <si>
    <t>Diferencias por tipo de cambio, neto</t>
  </si>
  <si>
    <t>Otros, neto</t>
  </si>
  <si>
    <t>Utilidad antes de impuestos</t>
  </si>
  <si>
    <t>Ratio de Cobertura Doble</t>
  </si>
  <si>
    <t>BANCO DE CRÉDITO DEL PERÚ Y SUBSIDIARIAS</t>
  </si>
  <si>
    <t>RATIOS SELECCIONADOS</t>
  </si>
  <si>
    <t>Calidad de la cartera de préstamos</t>
  </si>
  <si>
    <t xml:space="preserve">Inversiones a valor razonable con cambios en resultados </t>
  </si>
  <si>
    <t>Índice de cartera atrasada</t>
  </si>
  <si>
    <t>Ingreso neto por intereses después de provisiones</t>
  </si>
  <si>
    <t>Cobertura de cartera atrasada</t>
  </si>
  <si>
    <t>Cobertura de cartera deteriorada</t>
  </si>
  <si>
    <t xml:space="preserve">Ingreso neto por comisiones </t>
  </si>
  <si>
    <t>Ganancia netas en operaciones de cambio</t>
  </si>
  <si>
    <t>Menos - provisión netas para colocaciones</t>
  </si>
  <si>
    <t xml:space="preserve">Ganancia neta en derivados especulativos </t>
  </si>
  <si>
    <t>Gastos operativos / ingresos totales - incluyendo Otros</t>
  </si>
  <si>
    <t>Total otros ingresos</t>
  </si>
  <si>
    <t>Gastos administrativos</t>
  </si>
  <si>
    <t>11.89%</t>
  </si>
  <si>
    <t>11.11%</t>
  </si>
  <si>
    <t>13.52%</t>
  </si>
  <si>
    <t>16.46%</t>
  </si>
  <si>
    <t>Otros gastos</t>
  </si>
  <si>
    <t>N° acciones (Millones)</t>
  </si>
  <si>
    <t xml:space="preserve">(1) Se emplea 10,217 millones de acciones sin variación al haberse emitido acciones solo por concepto de capitalización de utilidades. </t>
  </si>
  <si>
    <t>(2) Los ratios se anualizaron.</t>
  </si>
  <si>
    <t xml:space="preserve">(3) Los promedios se determinan tomando el promedio del  saldo inicial y final de cada período. </t>
  </si>
  <si>
    <t>(4) El costo de fondeo difiere de lo anteriormente reportado debido al cambio de metodología en el denominador, el cual ya no incluye aceptaciones bancarias, reservas para siniestros de seguros, reservas para primas no ganadas, deuda a reaseguradoras y otros pasivos en el total de fondeo.</t>
  </si>
  <si>
    <t>(5) Provisiones para créditos de cobranza dudosa anualizadas / Colocaciones totales.</t>
  </si>
  <si>
    <t>Utilidad neta atribuible a BCP Consolidado</t>
  </si>
  <si>
    <t xml:space="preserve">(6) Los ingresos totales incluyen ingreso neto por intereses, ingreso por comisiones, ganancia por operaciones de cambio, resultado por diferencia en cambio y ganancia neta por derivados. Los gastos operativos incluyen gastos de personal, gastos administrativos (incluyen impuestos y contribuciones) y depreciación y amortización. </t>
  </si>
  <si>
    <t xml:space="preserve">(7) Los ratios de capitalización son para BCP Individual y basados en contabilidad local       </t>
  </si>
  <si>
    <t xml:space="preserve">(1) A partir del 2019, se incluye el gasto por financiamiento relacionado a los contratos de arrendamiento en aplicación a la NIIF 16. </t>
  </si>
  <si>
    <t xml:space="preserve">(8) Tier 1 = Capital + Reservas + Utilidades acumuladas con acuerdo de capitalización + Ganancia No realizada en Subsidiarias -  Goodwill - (0.5 x Inversiones en subsidiarias)  + deuda subordinada perpetua (el monto máximo que puede ser incluido es 17.65% de Capital + Reservas + Util. Acum. con acuerdo de capitalización + Ganancia No realizada  - Goodwill).       </t>
  </si>
  <si>
    <t>Pasivos financieros a valor razonable con cambios en resultados</t>
  </si>
  <si>
    <t>(2) A partir de este trimestre se está incorporando el efecto por la aplicación de la NIIF 16, que corresponde a una mayor depreciación por el activo “Derecho de uso”. Asimismo el gasto relacionado a la depreciación de las mejoras en locales alquilados se está reclasificando al rubro de “Otros gastos”.</t>
  </si>
  <si>
    <t xml:space="preserve">(9) Tier 1 Common Equity = Capital + Reservas - 100% deducciones (inversiones en subsidiarias, goodwill, activos intangibles y tributarios diferidos netos basados en rendimientos futuros) + Utilidades Retenidas + Ganancias no realizadas.  </t>
  </si>
  <si>
    <t>(10) Capital regulatorio/ activos ponderados por riesgo. Los activos ponderados por riesgo incluyen activos con riesgo de mercado y riesgo operacional.</t>
  </si>
  <si>
    <t xml:space="preserve">Ganancia no realizada </t>
  </si>
  <si>
    <t>(1) Las cifras difieren a lo reportado previamente debido a la reclasificación de los activos por mejoras en locales alquilados presentados anteriormente en el rubro de "Otros activos". Asimismo en el 2019 se incorpora el activo por Derecho de uso de los contratos de arrendamiento, en aplicación a la NIIF 16.</t>
  </si>
  <si>
    <t xml:space="preserve">(2) Incluye principalmente intangibles, cuentas por cobrar diversas y crédito fiscal. </t>
  </si>
  <si>
    <t xml:space="preserve">(3) Incluye principalmente cuentas por pagar diversas. </t>
  </si>
  <si>
    <t xml:space="preserve">BANCO DE CRÉDITO DEL PERÚ </t>
  </si>
  <si>
    <t>ESTADO DE SITUACION FINANCIERA</t>
  </si>
  <si>
    <t>ESTADO DE RESULTADOS</t>
  </si>
  <si>
    <t xml:space="preserve">Ganancia neta por inversión en asociadas </t>
  </si>
  <si>
    <t>Inversiones en asociadas</t>
  </si>
  <si>
    <t xml:space="preserve"> </t>
  </si>
  <si>
    <t>(1) Los ratios se anualizaron.</t>
  </si>
  <si>
    <t xml:space="preserve">(2) Los promedios se determinan tomando el promedio del  saldo inicial y final de cada período. </t>
  </si>
  <si>
    <t>(3) Provisiones para créditos de cobranza dudosa anualizadas / Colocaciones totales.</t>
  </si>
  <si>
    <t xml:space="preserve">(4) Los ingresos totales incluyen ingreso neto por intereses, ingreso por comisiones, ganancia por operaciones de cambio, resultado por diferencia en cambio y ganancia neta por derivados. Los gastos operativos incluyen gastos de personal, gastos administrativos (incluyen impuestos y contribuciones) y depreciación y amortización. </t>
  </si>
  <si>
    <t xml:space="preserve">(5) Tier 1 = Capital + Reservas + Utilidades acumuladas con acuerdo de capitalización + Ganancia No realizada en Subsidiarias -  Goodwill - (0.5 x Inversiones en subsidiarias)  + deuda subordinada perpetua (el monto máximo que puede ser incluido es 17.65% de Capital + Reservas + Util. Acum. con acuerdo de capitalización + Ganancia No realizada  - Goodwill).       </t>
  </si>
  <si>
    <t xml:space="preserve">(6) Tier 1 Common Equity = Capital + Reservas - 100% deducciones (inversiones en subsidiarias, goodwill, activos intangibles y tributarios diferidos netos basados en rendimientos futuros) + Utilidades Retenidas + Ganancias no realizadas.  </t>
  </si>
  <si>
    <t>(7) Capital regulatorio/ activos ponderados por riesgo. Los activos ponderados por riesgo incluyen activos con riesgo de mercado y riesgo operacional.</t>
  </si>
  <si>
    <t>Utilidad neta atribuible a BCP Individual</t>
  </si>
  <si>
    <t xml:space="preserve">(1) Incluye principalmente intangibles, cuentas por cobrar diversas y crédito fiscal. </t>
  </si>
  <si>
    <t xml:space="preserve">(2) Incluye principalmente cuentas por pagar diversas. </t>
  </si>
  <si>
    <t>BCP BOLIVIA</t>
  </si>
  <si>
    <t>Variación  %</t>
  </si>
  <si>
    <t>Inversiones</t>
  </si>
  <si>
    <t>Atrasadas</t>
  </si>
  <si>
    <t>Refinanciados</t>
  </si>
  <si>
    <t>Menos - provisiones netas para colocaciones</t>
  </si>
  <si>
    <t>Inmuebles, mobiliarios y equipo, neto</t>
  </si>
  <si>
    <t>Total de activos</t>
  </si>
  <si>
    <t>PASIVOS Y PATRIMONIO NETO</t>
  </si>
  <si>
    <t>Bonos y deuda subordinada</t>
  </si>
  <si>
    <t>Total pasivos</t>
  </si>
  <si>
    <t>TOTAL DE PASIVOS Y PATRIMONIO NETO</t>
  </si>
  <si>
    <t>Ingresos netos por intereses</t>
  </si>
  <si>
    <t xml:space="preserve">Provisiones para créditos de cobranzas dudosas, neta de recuperos </t>
  </si>
  <si>
    <t>Ingresos netos por intereses después de provisiones</t>
  </si>
  <si>
    <t>Resultado por traslación</t>
  </si>
  <si>
    <t>N.A.</t>
  </si>
  <si>
    <t xml:space="preserve">Índice de eficiencia </t>
  </si>
  <si>
    <t>1850 pbs</t>
  </si>
  <si>
    <t>277 pbs</t>
  </si>
  <si>
    <t>Colocaciones / Depósitos</t>
  </si>
  <si>
    <t>10 pbs</t>
  </si>
  <si>
    <t>120 pbs</t>
  </si>
  <si>
    <t>110 pbs</t>
  </si>
  <si>
    <t>28 pbs</t>
  </si>
  <si>
    <t>290 pbs</t>
  </si>
  <si>
    <t>226 pbs</t>
  </si>
  <si>
    <t>-42810 pbs</t>
  </si>
  <si>
    <t>7962 pbs</t>
  </si>
  <si>
    <t>-33100 pbs</t>
  </si>
  <si>
    <t>-2994 pbs</t>
  </si>
  <si>
    <t>54</t>
  </si>
  <si>
    <t>Agentes</t>
  </si>
  <si>
    <t xml:space="preserve">Cajeros Automáticos </t>
  </si>
  <si>
    <t>MIBANCO</t>
  </si>
  <si>
    <t>Índice de eficiencia</t>
  </si>
  <si>
    <t>63.9%</t>
  </si>
  <si>
    <t>820 pbs</t>
  </si>
  <si>
    <t>830 pbs</t>
  </si>
  <si>
    <t xml:space="preserve"> -210 pbs </t>
  </si>
  <si>
    <t xml:space="preserve"> -380 pbs </t>
  </si>
  <si>
    <t xml:space="preserve"> -200 pbs </t>
  </si>
  <si>
    <t xml:space="preserve"> -360 pbs </t>
  </si>
  <si>
    <t xml:space="preserve"> 2690 pbs </t>
  </si>
  <si>
    <t xml:space="preserve"> 200 pbs </t>
  </si>
  <si>
    <t xml:space="preserve"> 370 pbs </t>
  </si>
  <si>
    <t xml:space="preserve"> 180 pbs </t>
  </si>
  <si>
    <t xml:space="preserve"> 340 pbs </t>
  </si>
  <si>
    <t xml:space="preserve"> -4260 pbs </t>
  </si>
  <si>
    <t xml:space="preserve"> -2600 pbs </t>
  </si>
  <si>
    <t xml:space="preserve"> -3080 pbs </t>
  </si>
  <si>
    <t>325</t>
  </si>
  <si>
    <t>(1) Incluye oficinas con Banco de la Nación, las cuales en Marzo 20 eran 35, en Diciembre 20 eran 34 y en Marzo 21 fueron 34</t>
  </si>
  <si>
    <t>Banca de Inversión y Gestión de Patrimonios</t>
  </si>
  <si>
    <t>Acumulado a</t>
  </si>
  <si>
    <t>4T19</t>
  </si>
  <si>
    <t>3T20</t>
  </si>
  <si>
    <t>Ingreso neto por intereses</t>
  </si>
  <si>
    <t>Ingreso por comisiones</t>
  </si>
  <si>
    <t>Ganancia neta en venta de valores</t>
  </si>
  <si>
    <t>Resultado por derivados</t>
  </si>
  <si>
    <t>Resultado por exposición al tipo de cambio</t>
  </si>
  <si>
    <t>Utilidad operativa</t>
  </si>
  <si>
    <t xml:space="preserve">Interes minoritario </t>
  </si>
  <si>
    <t>* Cifras proforma no-auditado.</t>
  </si>
  <si>
    <t>(1) Incluye Remuneraciones + Gastos Generales y Administrativos + Gastos asignados + Depreciación y amortización + Impuestos y contribuciones + Otros gastos</t>
  </si>
  <si>
    <t>GRUPO PACIFICO *</t>
  </si>
  <si>
    <t>(en miles de S/)</t>
  </si>
  <si>
    <t>Activo total</t>
  </si>
  <si>
    <t>Inversiones en valores⁽⁶⁾</t>
  </si>
  <si>
    <t>Reservas técnicas</t>
  </si>
  <si>
    <t>Patrimonio</t>
  </si>
  <si>
    <t>Prima neta ganada</t>
  </si>
  <si>
    <t>Comisiones netas</t>
  </si>
  <si>
    <t>Gastos técnicos netos</t>
  </si>
  <si>
    <t>Resultado técnico de Seguros médicos</t>
  </si>
  <si>
    <t>Ingresos financieros netos</t>
  </si>
  <si>
    <t>Total expenses</t>
  </si>
  <si>
    <t>Resultado de tras lación</t>
  </si>
  <si>
    <t>Ganancia neta en asociadas - EPS y servicios médicos</t>
  </si>
  <si>
    <t>Deducción por participación - Asistencia médica</t>
  </si>
  <si>
    <t>Utilidad antes de int. Minoritario</t>
  </si>
  <si>
    <t>Interés minoritario</t>
  </si>
  <si>
    <t>Ratios</t>
  </si>
  <si>
    <t>-240 pbs</t>
  </si>
  <si>
    <t>520 pbs</t>
  </si>
  <si>
    <t>Cesión</t>
  </si>
  <si>
    <t>-2100 pbs</t>
  </si>
  <si>
    <t>-3650 pbs</t>
  </si>
  <si>
    <t>Siniestralidad neta ganada⁽¹⁾</t>
  </si>
  <si>
    <t>170 pbs</t>
  </si>
  <si>
    <t>570 pbs</t>
  </si>
  <si>
    <t>Comisiones y gasto técnico a prima neta ganada</t>
  </si>
  <si>
    <t>Gastos generales a prima neta ganada</t>
  </si>
  <si>
    <t>150 pbs</t>
  </si>
  <si>
    <t>-30 pbs</t>
  </si>
  <si>
    <t>Retorno sobre patrimonio prom. ⁽²⁾⁽³⁾</t>
  </si>
  <si>
    <t>-1570 pbs</t>
  </si>
  <si>
    <t>-2900 pbs</t>
  </si>
  <si>
    <t>Retorno sobre primas totales</t>
  </si>
  <si>
    <t>-1050 pbs</t>
  </si>
  <si>
    <t>-2040 pbs</t>
  </si>
  <si>
    <t>Ratio Combinado de Seguros de Vida⁽⁴⁾</t>
  </si>
  <si>
    <t>2250 pbs</t>
  </si>
  <si>
    <t>4580 pbs</t>
  </si>
  <si>
    <t>Ratio Combinado de Seguros generales⁽⁵⁾</t>
  </si>
  <si>
    <t>Ratio de Requerimiento Patrimonial⁽⁷⁾</t>
  </si>
  <si>
    <t>-920 pbs</t>
  </si>
  <si>
    <t>-200 pbs</t>
  </si>
  <si>
    <t>* Estados financieros sin eliminaciones por consolidación.</t>
  </si>
  <si>
    <t>(1) Siniestros netos / Primas netas ganadas</t>
  </si>
  <si>
    <t>(2) Incluye ganancia no realizada.</t>
  </si>
  <si>
    <t>(3) Anualizado y los promedios se determinan tomando el promedio del saldo inicial y final de cada trimestre.</t>
  </si>
  <si>
    <t>(4) (Siniestros netos/ Primas netas ganadas) + (Reservas/ Primas netas ganadas) + [(Costo de adquisición + Gastos totales)/Primas netas ganadas] - (Ingresos Financieros netos sin considerar Venta de Inmuebles, Venta de valores, Fluctuación de valores ni Deterioro/ Primas netas ganadas)</t>
  </si>
  <si>
    <t>(5) (Siniestros netos/ Primas netas ganadas) + [(Costo de adquisición + Gastos totales)/Primas netas ganadas]</t>
  </si>
  <si>
    <t>(6) No incluye las inversiones en inmuebles.</t>
  </si>
  <si>
    <t>(7) Respaldo para cubrir riesgo de crédito, riesgo de mercado y riesgo operacional</t>
  </si>
  <si>
    <t>Seguro de Salud Corporativo y Servicios Médicos</t>
  </si>
  <si>
    <t>Resultados</t>
  </si>
  <si>
    <t xml:space="preserve">Siniestros netos </t>
  </si>
  <si>
    <t xml:space="preserve">Gastos técnicos netos </t>
  </si>
  <si>
    <t xml:space="preserve">Resultado técnico </t>
  </si>
  <si>
    <t>Gastos totales</t>
  </si>
  <si>
    <t xml:space="preserve">Resultado de traslación </t>
  </si>
  <si>
    <t xml:space="preserve">Impuesto a la renta </t>
  </si>
  <si>
    <t>Utilidad neta de Negocio de seguro</t>
  </si>
  <si>
    <t>Utilidad neta de Negocio prestacional</t>
  </si>
  <si>
    <t xml:space="preserve">    Trimestre</t>
  </si>
  <si>
    <t>Ingresos por comisiones</t>
  </si>
  <si>
    <t>Gastos de administración y ventas</t>
  </si>
  <si>
    <t xml:space="preserve">Depreciación y amortización </t>
  </si>
  <si>
    <t xml:space="preserve">Utilidad operativa </t>
  </si>
  <si>
    <t>Otros ingresos y gastos netos (ganancia neta del encaje y FFMM) (*)</t>
  </si>
  <si>
    <t>Impuesto a la renta (*)</t>
  </si>
  <si>
    <t xml:space="preserve">Utilida neta antes de resultados de traslación </t>
  </si>
  <si>
    <t xml:space="preserve"> -1639 pbs </t>
  </si>
  <si>
    <t xml:space="preserve"> 2391 pbs </t>
  </si>
  <si>
    <t>(*) La ganancia por Rentabilidad del encaje y FFMM se está presentando neta de impuestos, por lo cual se hizo el cambio retroactivo (antes se presentaba bruta).</t>
  </si>
  <si>
    <t xml:space="preserve"> Variación %</t>
  </si>
  <si>
    <t>Activos totales</t>
  </si>
  <si>
    <t>Pasivos totales</t>
  </si>
  <si>
    <t>(1) El Patrimonio neto incluye las Ganancias no realizadas del portafolio de inversiones de Prima AFP.</t>
  </si>
  <si>
    <t>Cartera administrada</t>
  </si>
  <si>
    <t>Part. %</t>
  </si>
  <si>
    <t>Fondo 0</t>
  </si>
  <si>
    <t>Fondo 1</t>
  </si>
  <si>
    <t>Fondo 2</t>
  </si>
  <si>
    <t>Fondo 3</t>
  </si>
  <si>
    <t>Total S/ Millones</t>
  </si>
  <si>
    <t>Rentabilidad nominal últimos 12 meses</t>
  </si>
  <si>
    <t>Dic 20 / Dic 19</t>
  </si>
  <si>
    <t>Mar 21 / Mar 20</t>
  </si>
  <si>
    <t xml:space="preserve">Principales indicadores trimestrales y participación de mercado </t>
  </si>
  <si>
    <t>Prima</t>
  </si>
  <si>
    <t>Sistema</t>
  </si>
  <si>
    <t>Fondo administrado (S/ Millones)</t>
  </si>
  <si>
    <t>Fuente Superintencia de Banca, Seguros y AFPs</t>
  </si>
  <si>
    <t>(1) Información disponible a febrero 2021.</t>
  </si>
  <si>
    <t>(2) A partir de junio 2019 otra AFP es quien tiene la exclusividad de afiliaciones.</t>
  </si>
  <si>
    <t xml:space="preserve">(3) Estimado de Prima AFP, promedio de la remuneración asegurable mensual flujo de los últimos cuatro meses. Excluye la recaudación de aportes </t>
  </si>
  <si>
    <t xml:space="preserve">especiales y aportes voluntarios. </t>
  </si>
  <si>
    <t>Clientes digitales por Segmento</t>
  </si>
  <si>
    <t>Oficinas de BCP Individual</t>
  </si>
  <si>
    <t>Oficinas de Mibanco</t>
  </si>
  <si>
    <t>Ocifinas BCP Bolivia</t>
  </si>
  <si>
    <t>(1) Las cifras difieren a lo reportado previamente en el ejercicio 2020 debido a la reclasificaciones.</t>
  </si>
  <si>
    <t>(2) Incluye principalmente cuentas por cobrar diversas por intermediación y otros.</t>
  </si>
  <si>
    <r>
      <t xml:space="preserve">Fondos disponibles </t>
    </r>
    <r>
      <rPr>
        <vertAlign val="superscript"/>
        <sz val="11"/>
        <rFont val="Calibri "/>
      </rPr>
      <t>(1)</t>
    </r>
  </si>
  <si>
    <r>
      <t xml:space="preserve">Fondos en garantía, pactos de reventa y financiamiento con valores </t>
    </r>
    <r>
      <rPr>
        <vertAlign val="superscript"/>
        <sz val="11"/>
        <rFont val="Calibri "/>
      </rPr>
      <t>(1)</t>
    </r>
  </si>
  <si>
    <r>
      <t xml:space="preserve">Activos financieros designados a valor razonable con efecto en resultados </t>
    </r>
    <r>
      <rPr>
        <vertAlign val="superscript"/>
        <sz val="11"/>
        <rFont val="Calibri "/>
      </rPr>
      <t>(3)</t>
    </r>
  </si>
  <si>
    <r>
      <t xml:space="preserve">Ganancia neta por diferencia en cambio </t>
    </r>
    <r>
      <rPr>
        <vertAlign val="superscript"/>
        <sz val="11"/>
        <rFont val="Calibri "/>
      </rPr>
      <t>(1)</t>
    </r>
  </si>
  <si>
    <r>
      <t xml:space="preserve">Otros ingresos no financieros </t>
    </r>
    <r>
      <rPr>
        <vertAlign val="superscript"/>
        <sz val="11"/>
        <rFont val="Calibri "/>
      </rPr>
      <t>(1)</t>
    </r>
  </si>
  <si>
    <r>
      <t xml:space="preserve">Primas netas ganadas </t>
    </r>
    <r>
      <rPr>
        <vertAlign val="superscript"/>
        <sz val="11"/>
        <rFont val="Calibri "/>
      </rPr>
      <t>(1)</t>
    </r>
  </si>
  <si>
    <r>
      <t xml:space="preserve">Siniestros netos </t>
    </r>
    <r>
      <rPr>
        <vertAlign val="superscript"/>
        <sz val="11"/>
        <rFont val="Calibri "/>
      </rPr>
      <t>(1)</t>
    </r>
  </si>
  <si>
    <r>
      <t xml:space="preserve">Gastos administrativos, generales e impuestos </t>
    </r>
    <r>
      <rPr>
        <vertAlign val="superscript"/>
        <sz val="11"/>
        <rFont val="Calibri "/>
      </rPr>
      <t>(1)</t>
    </r>
  </si>
  <si>
    <t xml:space="preserve">Inversiones a valor razonable con cambios en otros resultados integrales </t>
  </si>
  <si>
    <t xml:space="preserve">Menos - provisión neta para colocaciones </t>
  </si>
  <si>
    <t xml:space="preserve">Inmuebles, mobiliario y equipo, neto </t>
  </si>
  <si>
    <t xml:space="preserve">Inversiones en asociadas </t>
  </si>
  <si>
    <t xml:space="preserve">Intangible y crédito mercantil, neto </t>
  </si>
  <si>
    <r>
      <t>Otros activos</t>
    </r>
    <r>
      <rPr>
        <vertAlign val="superscript"/>
        <sz val="11"/>
        <rFont val="Calibri "/>
      </rPr>
      <t xml:space="preserve"> (2)</t>
    </r>
  </si>
  <si>
    <r>
      <t>Pasivos financieros a valor razonable con cambios en resultados</t>
    </r>
    <r>
      <rPr>
        <vertAlign val="superscript"/>
        <sz val="11"/>
        <rFont val="Calibri "/>
      </rPr>
      <t xml:space="preserve"> </t>
    </r>
  </si>
  <si>
    <r>
      <t xml:space="preserve">Gastos por intereses </t>
    </r>
    <r>
      <rPr>
        <vertAlign val="superscript"/>
        <sz val="11"/>
        <rFont val="Calibri "/>
      </rPr>
      <t>(1)</t>
    </r>
  </si>
  <si>
    <t xml:space="preserve">Ganancia neta en valores </t>
  </si>
  <si>
    <r>
      <t xml:space="preserve">Depreciación y amortización </t>
    </r>
    <r>
      <rPr>
        <vertAlign val="superscript"/>
        <sz val="11"/>
        <rFont val="Calibri "/>
      </rPr>
      <t>(1)</t>
    </r>
  </si>
  <si>
    <t xml:space="preserve">Asociación en participación </t>
  </si>
  <si>
    <t xml:space="preserve">Otros gastos </t>
  </si>
  <si>
    <r>
      <t xml:space="preserve">Costo de adquisición </t>
    </r>
    <r>
      <rPr>
        <vertAlign val="superscript"/>
        <sz val="11"/>
        <rFont val="Calibri "/>
      </rPr>
      <t>(2)</t>
    </r>
  </si>
  <si>
    <t>(1) Las cifras difieren a lo reportado previamente en el ejercicio 2020 por reclasificaciones.</t>
  </si>
  <si>
    <t>(2) El costo de adquisición de Pacífico incluye comisiones y gastos técnicos, netos.</t>
  </si>
  <si>
    <r>
      <t xml:space="preserve">Utilidad neta por acción (S/ por acción) </t>
    </r>
    <r>
      <rPr>
        <vertAlign val="superscript"/>
        <sz val="11"/>
        <rFont val="Calibri "/>
      </rPr>
      <t>(1)</t>
    </r>
  </si>
  <si>
    <r>
      <t xml:space="preserve">ROAA </t>
    </r>
    <r>
      <rPr>
        <vertAlign val="superscript"/>
        <sz val="11"/>
        <rFont val="Calibri "/>
      </rPr>
      <t>(2)(3)</t>
    </r>
  </si>
  <si>
    <r>
      <t>ROAE</t>
    </r>
    <r>
      <rPr>
        <vertAlign val="superscript"/>
        <sz val="11"/>
        <rFont val="Calibri "/>
      </rPr>
      <t xml:space="preserve"> (2)(3)</t>
    </r>
  </si>
  <si>
    <r>
      <t xml:space="preserve">Margen neto por intereses </t>
    </r>
    <r>
      <rPr>
        <vertAlign val="superscript"/>
        <sz val="11"/>
        <rFont val="Calibri "/>
      </rPr>
      <t>(2)(3)</t>
    </r>
  </si>
  <si>
    <r>
      <t xml:space="preserve">Margen neto por intereses ajustado por riesgo </t>
    </r>
    <r>
      <rPr>
        <vertAlign val="superscript"/>
        <sz val="11"/>
        <rFont val="Calibri "/>
      </rPr>
      <t>(2)(3)</t>
    </r>
  </si>
  <si>
    <r>
      <t>Costo de fondeo</t>
    </r>
    <r>
      <rPr>
        <vertAlign val="superscript"/>
        <sz val="11"/>
        <rFont val="Calibri "/>
      </rPr>
      <t xml:space="preserve"> (2)(3)(4)</t>
    </r>
  </si>
  <si>
    <r>
      <t>Costo del riesgo</t>
    </r>
    <r>
      <rPr>
        <vertAlign val="superscript"/>
        <sz val="11"/>
        <rFont val="Calibri "/>
      </rPr>
      <t xml:space="preserve"> (5)</t>
    </r>
  </si>
  <si>
    <r>
      <t>Gastos operativos / ingresos totales</t>
    </r>
    <r>
      <rPr>
        <vertAlign val="superscript"/>
        <sz val="11"/>
        <rFont val="Calibri "/>
      </rPr>
      <t xml:space="preserve"> (6)</t>
    </r>
  </si>
  <si>
    <r>
      <t xml:space="preserve">Gastos operativos / activo promedio </t>
    </r>
    <r>
      <rPr>
        <vertAlign val="superscript"/>
        <sz val="11"/>
        <rFont val="Calibri "/>
      </rPr>
      <t>(2)(3)(6)</t>
    </r>
  </si>
  <si>
    <r>
      <t>Capitalización</t>
    </r>
    <r>
      <rPr>
        <vertAlign val="superscript"/>
        <sz val="11"/>
        <rFont val="Calibri "/>
      </rPr>
      <t xml:space="preserve"> (7)</t>
    </r>
  </si>
  <si>
    <r>
      <t>Patrimonio efectivo total (S/ Millones)</t>
    </r>
    <r>
      <rPr>
        <vertAlign val="superscript"/>
        <sz val="11"/>
        <rFont val="Calibri "/>
      </rPr>
      <t xml:space="preserve"> </t>
    </r>
  </si>
  <si>
    <r>
      <t>Capital Tier 1 (S/ Millones)</t>
    </r>
    <r>
      <rPr>
        <vertAlign val="superscript"/>
        <sz val="11"/>
        <rFont val="Calibri "/>
      </rPr>
      <t xml:space="preserve"> (8)</t>
    </r>
  </si>
  <si>
    <r>
      <t>Ratio Common equity tier 1</t>
    </r>
    <r>
      <rPr>
        <vertAlign val="superscript"/>
        <sz val="11"/>
        <rFont val="Calibri "/>
      </rPr>
      <t xml:space="preserve"> (9)</t>
    </r>
  </si>
  <si>
    <r>
      <t>Ratio BIS</t>
    </r>
    <r>
      <rPr>
        <vertAlign val="superscript"/>
        <sz val="11"/>
        <rFont val="Calibri "/>
      </rPr>
      <t xml:space="preserve"> (10)</t>
    </r>
  </si>
  <si>
    <r>
      <t xml:space="preserve"> Mibanco </t>
    </r>
    <r>
      <rPr>
        <vertAlign val="superscript"/>
        <sz val="11"/>
        <color theme="1"/>
        <rFont val="Calibri "/>
      </rPr>
      <t>(1)</t>
    </r>
  </si>
  <si>
    <r>
      <t xml:space="preserve"> Grupo Pacífico </t>
    </r>
    <r>
      <rPr>
        <vertAlign val="superscript"/>
        <sz val="11"/>
        <color theme="1"/>
        <rFont val="Calibri "/>
      </rPr>
      <t>(2)</t>
    </r>
  </si>
  <si>
    <r>
      <t xml:space="preserve">Otros </t>
    </r>
    <r>
      <rPr>
        <b/>
        <vertAlign val="superscript"/>
        <sz val="11"/>
        <color theme="1"/>
        <rFont val="Calibri "/>
      </rPr>
      <t>(3)</t>
    </r>
  </si>
  <si>
    <r>
      <t xml:space="preserve"> Mibanco</t>
    </r>
    <r>
      <rPr>
        <vertAlign val="superscript"/>
        <sz val="11"/>
        <rFont val="Calibri "/>
      </rPr>
      <t xml:space="preserve"> (1)</t>
    </r>
  </si>
  <si>
    <r>
      <t xml:space="preserve"> Grupo Pacífico </t>
    </r>
    <r>
      <rPr>
        <vertAlign val="superscript"/>
        <sz val="11"/>
        <rFont val="Calibri "/>
      </rPr>
      <t>(2)</t>
    </r>
    <r>
      <rPr>
        <sz val="11"/>
        <rFont val="Calibri "/>
      </rPr>
      <t xml:space="preserve"> </t>
    </r>
  </si>
  <si>
    <r>
      <t xml:space="preserve">Depósitos CTS </t>
    </r>
    <r>
      <rPr>
        <vertAlign val="superscript"/>
        <sz val="11"/>
        <color rgb="FF000000"/>
        <rFont val="Calibri "/>
      </rPr>
      <t>(1)</t>
    </r>
  </si>
  <si>
    <r>
      <t>Costo del riesgo</t>
    </r>
    <r>
      <rPr>
        <vertAlign val="superscript"/>
        <sz val="11"/>
        <color rgb="FF000000"/>
        <rFont val="Calibri "/>
      </rPr>
      <t xml:space="preserve"> (1)</t>
    </r>
  </si>
  <si>
    <r>
      <t>Costo del riesgo estructural</t>
    </r>
    <r>
      <rPr>
        <vertAlign val="superscript"/>
        <sz val="11"/>
        <rFont val="Calibri "/>
      </rPr>
      <t xml:space="preserve"> (2)</t>
    </r>
  </si>
  <si>
    <r>
      <t xml:space="preserve">Gastos por intereses </t>
    </r>
    <r>
      <rPr>
        <b/>
        <vertAlign val="superscript"/>
        <sz val="11"/>
        <rFont val="Calibri "/>
      </rPr>
      <t>(1)</t>
    </r>
  </si>
  <si>
    <r>
      <t xml:space="preserve">Otros gastos por intereses </t>
    </r>
    <r>
      <rPr>
        <vertAlign val="superscript"/>
        <sz val="11"/>
        <rFont val="Calibri "/>
      </rPr>
      <t>(1)</t>
    </r>
  </si>
  <si>
    <r>
      <t xml:space="preserve">Ingreso neto por intereses </t>
    </r>
    <r>
      <rPr>
        <b/>
        <vertAlign val="superscript"/>
        <sz val="11"/>
        <rFont val="Calibri "/>
      </rPr>
      <t>(1)</t>
    </r>
  </si>
  <si>
    <r>
      <t xml:space="preserve">Ingreso neto por intereses después de provisiones </t>
    </r>
    <r>
      <rPr>
        <b/>
        <vertAlign val="superscript"/>
        <sz val="11"/>
        <rFont val="Calibri "/>
      </rPr>
      <t>(1)</t>
    </r>
  </si>
  <si>
    <r>
      <t xml:space="preserve">Activos promedio que generan intereses </t>
    </r>
    <r>
      <rPr>
        <vertAlign val="superscript"/>
        <sz val="11"/>
        <rFont val="Calibri "/>
      </rPr>
      <t>(1)</t>
    </r>
  </si>
  <si>
    <r>
      <t xml:space="preserve">Margen neto por intereses </t>
    </r>
    <r>
      <rPr>
        <vertAlign val="superscript"/>
        <sz val="11"/>
        <rFont val="Calibri "/>
      </rPr>
      <t>(2)</t>
    </r>
  </si>
  <si>
    <r>
      <t xml:space="preserve">Margen neto por intereses ajustado por riesgo </t>
    </r>
    <r>
      <rPr>
        <vertAlign val="superscript"/>
        <sz val="11"/>
        <rFont val="Calibri "/>
      </rPr>
      <t>(2)</t>
    </r>
  </si>
  <si>
    <r>
      <t xml:space="preserve">Ganancia neta por inversión en asociadas </t>
    </r>
    <r>
      <rPr>
        <vertAlign val="superscript"/>
        <sz val="11"/>
        <rFont val="Calibri "/>
      </rPr>
      <t>(1)</t>
    </r>
  </si>
  <si>
    <r>
      <t xml:space="preserve">Cuentas varias </t>
    </r>
    <r>
      <rPr>
        <vertAlign val="superscript"/>
        <sz val="11"/>
        <rFont val="Calibri "/>
      </rPr>
      <t>(1)</t>
    </r>
  </si>
  <si>
    <r>
      <t>Tarjetas de crédito</t>
    </r>
    <r>
      <rPr>
        <vertAlign val="superscript"/>
        <sz val="11"/>
        <rFont val="Calibri "/>
      </rPr>
      <t xml:space="preserve"> (2)</t>
    </r>
  </si>
  <si>
    <r>
      <t>Préstamos personales</t>
    </r>
    <r>
      <rPr>
        <vertAlign val="superscript"/>
        <sz val="11"/>
        <rFont val="Calibri "/>
      </rPr>
      <t xml:space="preserve"> (2)</t>
    </r>
  </si>
  <si>
    <r>
      <t xml:space="preserve">Crédito Pyme </t>
    </r>
    <r>
      <rPr>
        <vertAlign val="superscript"/>
        <sz val="11"/>
        <rFont val="Calibri "/>
      </rPr>
      <t xml:space="preserve">(2) </t>
    </r>
  </si>
  <si>
    <r>
      <t xml:space="preserve">Seguros </t>
    </r>
    <r>
      <rPr>
        <vertAlign val="superscript"/>
        <sz val="11"/>
        <rFont val="Calibri "/>
      </rPr>
      <t>(2)</t>
    </r>
  </si>
  <si>
    <r>
      <t xml:space="preserve">Crédito hipotecario </t>
    </r>
    <r>
      <rPr>
        <vertAlign val="superscript"/>
        <sz val="11"/>
        <rFont val="Calibri "/>
      </rPr>
      <t>(2)</t>
    </r>
  </si>
  <si>
    <r>
      <t>Carta Fianza</t>
    </r>
    <r>
      <rPr>
        <vertAlign val="superscript"/>
        <sz val="11"/>
        <rFont val="Calibri "/>
      </rPr>
      <t xml:space="preserve"> (3)</t>
    </r>
  </si>
  <si>
    <r>
      <t xml:space="preserve">Recaudaciones, pagos y cobranzas </t>
    </r>
    <r>
      <rPr>
        <vertAlign val="superscript"/>
        <sz val="11"/>
        <rFont val="Calibri "/>
      </rPr>
      <t>(3)</t>
    </r>
  </si>
  <si>
    <r>
      <t xml:space="preserve">Préstamos comerciales </t>
    </r>
    <r>
      <rPr>
        <vertAlign val="superscript"/>
        <sz val="11"/>
        <rFont val="Calibri "/>
      </rPr>
      <t>(3)</t>
    </r>
  </si>
  <si>
    <r>
      <t xml:space="preserve">Comercio exterior </t>
    </r>
    <r>
      <rPr>
        <vertAlign val="superscript"/>
        <sz val="11"/>
        <rFont val="Calibri "/>
      </rPr>
      <t>(3)</t>
    </r>
  </si>
  <si>
    <r>
      <t xml:space="preserve">Otros </t>
    </r>
    <r>
      <rPr>
        <vertAlign val="superscript"/>
        <sz val="11"/>
        <rFont val="Calibri "/>
      </rPr>
      <t>(4)(5)</t>
    </r>
  </si>
  <si>
    <r>
      <t>Resultado técnico de seguros</t>
    </r>
    <r>
      <rPr>
        <b/>
        <vertAlign val="superscript"/>
        <sz val="11"/>
        <color theme="0"/>
        <rFont val="Calibri "/>
      </rPr>
      <t>(1)</t>
    </r>
  </si>
  <si>
    <r>
      <t>Costo de adquisición</t>
    </r>
    <r>
      <rPr>
        <vertAlign val="superscript"/>
        <sz val="11"/>
        <color rgb="FF000000"/>
        <rFont val="Calibri "/>
      </rPr>
      <t>(2)</t>
    </r>
  </si>
  <si>
    <r>
      <t>Depreciación y amortización</t>
    </r>
    <r>
      <rPr>
        <vertAlign val="superscript"/>
        <sz val="11"/>
        <rFont val="Calibri "/>
      </rPr>
      <t xml:space="preserve"> (1)</t>
    </r>
  </si>
  <si>
    <r>
      <t>Asociación en participación</t>
    </r>
    <r>
      <rPr>
        <vertAlign val="superscript"/>
        <sz val="11"/>
        <rFont val="Calibri "/>
      </rPr>
      <t xml:space="preserve"> (2)</t>
    </r>
  </si>
  <si>
    <r>
      <t>Costo de adquisición</t>
    </r>
    <r>
      <rPr>
        <vertAlign val="superscript"/>
        <sz val="11"/>
        <rFont val="Calibri "/>
      </rPr>
      <t xml:space="preserve"> (3)</t>
    </r>
  </si>
  <si>
    <r>
      <t>Gastos operativos</t>
    </r>
    <r>
      <rPr>
        <vertAlign val="superscript"/>
        <sz val="11"/>
        <rFont val="Calibri "/>
      </rPr>
      <t xml:space="preserve"> (4)</t>
    </r>
  </si>
  <si>
    <r>
      <t>Servicios prestados por terceros y otros</t>
    </r>
    <r>
      <rPr>
        <vertAlign val="superscript"/>
        <sz val="11"/>
        <rFont val="Calibri "/>
      </rPr>
      <t xml:space="preserve"> (1)</t>
    </r>
  </si>
  <si>
    <r>
      <t>Gastos operativos</t>
    </r>
    <r>
      <rPr>
        <vertAlign val="superscript"/>
        <sz val="11"/>
        <rFont val="Calibri "/>
      </rPr>
      <t xml:space="preserve"> (1)</t>
    </r>
  </si>
  <si>
    <r>
      <t xml:space="preserve">Ingresos operativos </t>
    </r>
    <r>
      <rPr>
        <vertAlign val="superscript"/>
        <sz val="11"/>
        <color rgb="FF000000"/>
        <rFont val="Calibri "/>
      </rPr>
      <t>(2)</t>
    </r>
  </si>
  <si>
    <r>
      <t>Ratio de eficiencia reportado</t>
    </r>
    <r>
      <rPr>
        <vertAlign val="superscript"/>
        <sz val="11"/>
        <color rgb="FF000000"/>
        <rFont val="Calibri "/>
      </rPr>
      <t>(3)</t>
    </r>
  </si>
  <si>
    <r>
      <t xml:space="preserve">Gastos operativos / Total Activos promedios </t>
    </r>
    <r>
      <rPr>
        <vertAlign val="superscript"/>
        <sz val="11"/>
        <color rgb="FF000000"/>
        <rFont val="Calibri "/>
      </rPr>
      <t>(4)</t>
    </r>
  </si>
  <si>
    <r>
      <t xml:space="preserve">Ratio de eficiencia reportado por subsidiaria </t>
    </r>
    <r>
      <rPr>
        <b/>
        <vertAlign val="superscript"/>
        <sz val="11"/>
        <color theme="0"/>
        <rFont val="Calibri "/>
      </rPr>
      <t>(1)(2)</t>
    </r>
    <r>
      <rPr>
        <b/>
        <sz val="11"/>
        <color theme="0"/>
        <rFont val="Calibri "/>
      </rPr>
      <t xml:space="preserve">			</t>
    </r>
  </si>
  <si>
    <r>
      <t>Microfinanzas</t>
    </r>
    <r>
      <rPr>
        <b/>
        <vertAlign val="superscript"/>
        <sz val="11"/>
        <color theme="0"/>
        <rFont val="Calibri "/>
      </rPr>
      <t xml:space="preserve"> (3)</t>
    </r>
  </si>
  <si>
    <t>7 bps</t>
  </si>
  <si>
    <r>
      <t xml:space="preserve">Reservas facultativas y restringidas </t>
    </r>
    <r>
      <rPr>
        <vertAlign val="superscript"/>
        <sz val="11"/>
        <rFont val="Calibri "/>
      </rPr>
      <t>(1)</t>
    </r>
  </si>
  <si>
    <r>
      <t xml:space="preserve">Interés minoritario </t>
    </r>
    <r>
      <rPr>
        <vertAlign val="superscript"/>
        <sz val="11"/>
        <rFont val="Calibri "/>
      </rPr>
      <t>(2)</t>
    </r>
  </si>
  <si>
    <r>
      <t xml:space="preserve">Provisiones </t>
    </r>
    <r>
      <rPr>
        <vertAlign val="superscript"/>
        <sz val="11"/>
        <rFont val="Calibri "/>
      </rPr>
      <t>(3)</t>
    </r>
  </si>
  <si>
    <r>
      <t xml:space="preserve">Deducciones por límite de deuda subordinada (50% del Tier I excluyendo deducciones) </t>
    </r>
    <r>
      <rPr>
        <vertAlign val="superscript"/>
        <sz val="11"/>
        <rFont val="Calibri "/>
      </rPr>
      <t>(4)</t>
    </r>
  </si>
  <si>
    <r>
      <t xml:space="preserve">Deducciones por límites de Tier I (50% de capital regulatorio) </t>
    </r>
    <r>
      <rPr>
        <vertAlign val="superscript"/>
        <sz val="11"/>
        <rFont val="Calibri "/>
      </rPr>
      <t>(4)</t>
    </r>
  </si>
  <si>
    <r>
      <t xml:space="preserve">Tier 1 </t>
    </r>
    <r>
      <rPr>
        <vertAlign val="superscript"/>
        <sz val="11"/>
        <rFont val="Calibri "/>
      </rPr>
      <t>(5)</t>
    </r>
  </si>
  <si>
    <r>
      <t xml:space="preserve">Tier 2 </t>
    </r>
    <r>
      <rPr>
        <vertAlign val="superscript"/>
        <sz val="11"/>
        <rFont val="Calibri "/>
      </rPr>
      <t>(6)</t>
    </r>
    <r>
      <rPr>
        <sz val="11"/>
        <rFont val="Calibri "/>
      </rPr>
      <t xml:space="preserve"> + Tier 3 </t>
    </r>
    <r>
      <rPr>
        <vertAlign val="superscript"/>
        <sz val="11"/>
        <rFont val="Calibri "/>
      </rPr>
      <t>(7)</t>
    </r>
  </si>
  <si>
    <r>
      <t xml:space="preserve">Requerimiento Patrimonial del grupo consolidable del sistema financiero </t>
    </r>
    <r>
      <rPr>
        <vertAlign val="superscript"/>
        <sz val="11"/>
        <rFont val="Calibri "/>
      </rPr>
      <t>(8)</t>
    </r>
  </si>
  <si>
    <r>
      <t xml:space="preserve">Requerimiento Patrimonial del grupo consolidable del sistema de seguros </t>
    </r>
    <r>
      <rPr>
        <vertAlign val="superscript"/>
        <sz val="11"/>
        <rFont val="Calibri "/>
      </rPr>
      <t>(9)</t>
    </r>
  </si>
  <si>
    <r>
      <t xml:space="preserve">Ratio de requerimiento de capital regulatorio </t>
    </r>
    <r>
      <rPr>
        <vertAlign val="superscript"/>
        <sz val="11"/>
        <rFont val="Calibri "/>
      </rPr>
      <t>(10)</t>
    </r>
  </si>
  <si>
    <t>10 bps</t>
  </si>
  <si>
    <r>
      <t xml:space="preserve">Provisiones </t>
    </r>
    <r>
      <rPr>
        <vertAlign val="superscript"/>
        <sz val="11"/>
        <rFont val="Calibri "/>
      </rPr>
      <t>(1)</t>
    </r>
  </si>
  <si>
    <r>
      <t xml:space="preserve">Capital Regulatorio Nivel 1 </t>
    </r>
    <r>
      <rPr>
        <vertAlign val="superscript"/>
        <sz val="11"/>
        <rFont val="Calibri "/>
      </rPr>
      <t>(2)</t>
    </r>
  </si>
  <si>
    <r>
      <t xml:space="preserve">Capital Regulatorio Nivel 2 </t>
    </r>
    <r>
      <rPr>
        <vertAlign val="superscript"/>
        <sz val="11"/>
        <rFont val="Calibri "/>
      </rPr>
      <t>(3)</t>
    </r>
  </si>
  <si>
    <r>
      <t xml:space="preserve">Activos ponderados por riesgo totales - SBS </t>
    </r>
    <r>
      <rPr>
        <b/>
        <vertAlign val="superscript"/>
        <sz val="11"/>
        <rFont val="Calibri "/>
      </rPr>
      <t>(4)</t>
    </r>
  </si>
  <si>
    <r>
      <t xml:space="preserve">Activos ponderados por riesgo de mercado </t>
    </r>
    <r>
      <rPr>
        <vertAlign val="superscript"/>
        <sz val="11"/>
        <rFont val="Calibri "/>
      </rPr>
      <t>(5)</t>
    </r>
  </si>
  <si>
    <r>
      <t xml:space="preserve">Common Equity Tier 1 </t>
    </r>
    <r>
      <rPr>
        <b/>
        <vertAlign val="superscript"/>
        <sz val="11"/>
        <rFont val="Calibri "/>
      </rPr>
      <t>(6)</t>
    </r>
  </si>
  <si>
    <r>
      <t>Activos ponderados por riesgo Ajustados</t>
    </r>
    <r>
      <rPr>
        <sz val="11"/>
        <rFont val="Calibri "/>
      </rPr>
      <t xml:space="preserve"> - </t>
    </r>
    <r>
      <rPr>
        <b/>
        <sz val="11"/>
        <rFont val="Calibri "/>
      </rPr>
      <t xml:space="preserve">Basilea </t>
    </r>
    <r>
      <rPr>
        <b/>
        <vertAlign val="superscript"/>
        <sz val="11"/>
        <rFont val="Calibri "/>
      </rPr>
      <t>(7)</t>
    </r>
  </si>
  <si>
    <r>
      <t>Ratio Capital Regulatorio Nivel 1</t>
    </r>
    <r>
      <rPr>
        <vertAlign val="superscript"/>
        <sz val="11"/>
        <rFont val="Calibri "/>
      </rPr>
      <t xml:space="preserve"> (8)</t>
    </r>
  </si>
  <si>
    <r>
      <t>Ratio Tier 1 Common Equity</t>
    </r>
    <r>
      <rPr>
        <vertAlign val="superscript"/>
        <sz val="11"/>
        <rFont val="Calibri "/>
      </rPr>
      <t xml:space="preserve"> (9) </t>
    </r>
  </si>
  <si>
    <r>
      <t>Ratio BIS</t>
    </r>
    <r>
      <rPr>
        <vertAlign val="superscript"/>
        <sz val="11"/>
        <rFont val="Calibri "/>
      </rPr>
      <t xml:space="preserve"> (10)</t>
    </r>
    <r>
      <rPr>
        <sz val="11"/>
        <rFont val="Calibri "/>
      </rPr>
      <t xml:space="preserve">  </t>
    </r>
  </si>
  <si>
    <r>
      <t xml:space="preserve">Ventas Totales Banca Minorista </t>
    </r>
    <r>
      <rPr>
        <b/>
        <vertAlign val="superscript"/>
        <sz val="11"/>
        <rFont val="Calibri "/>
      </rPr>
      <t>(1)</t>
    </r>
  </si>
  <si>
    <r>
      <t xml:space="preserve">Total oficinas Mibanco </t>
    </r>
    <r>
      <rPr>
        <vertAlign val="superscript"/>
        <sz val="11"/>
        <rFont val="Calibri "/>
      </rPr>
      <t>(1)</t>
    </r>
  </si>
  <si>
    <r>
      <t>Inmuebles, mobiliario y equipo, neto</t>
    </r>
    <r>
      <rPr>
        <vertAlign val="superscript"/>
        <sz val="11"/>
        <rFont val="Calibri "/>
      </rPr>
      <t xml:space="preserve"> (1)</t>
    </r>
  </si>
  <si>
    <r>
      <t xml:space="preserve">Depreciación y amortización </t>
    </r>
    <r>
      <rPr>
        <vertAlign val="superscript"/>
        <sz val="11"/>
        <rFont val="Calibri "/>
      </rPr>
      <t>(2)</t>
    </r>
  </si>
  <si>
    <r>
      <t>Que no generan intereses</t>
    </r>
    <r>
      <rPr>
        <vertAlign val="superscript"/>
        <sz val="11"/>
        <rFont val="Calibri "/>
      </rPr>
      <t xml:space="preserve"> (1)</t>
    </r>
  </si>
  <si>
    <r>
      <t>Que generan intereses</t>
    </r>
    <r>
      <rPr>
        <vertAlign val="superscript"/>
        <sz val="11"/>
        <rFont val="Calibri "/>
      </rPr>
      <t xml:space="preserve"> (1)</t>
    </r>
  </si>
  <si>
    <r>
      <t>Otros pasivos</t>
    </r>
    <r>
      <rPr>
        <vertAlign val="superscript"/>
        <sz val="11"/>
        <rFont val="Calibri "/>
      </rPr>
      <t xml:space="preserve"> (3)</t>
    </r>
  </si>
  <si>
    <r>
      <t xml:space="preserve">ROAA </t>
    </r>
    <r>
      <rPr>
        <vertAlign val="superscript"/>
        <sz val="11"/>
        <rFont val="Calibri "/>
      </rPr>
      <t>(2)(2)</t>
    </r>
  </si>
  <si>
    <r>
      <t>ROAE</t>
    </r>
    <r>
      <rPr>
        <vertAlign val="superscript"/>
        <sz val="11"/>
        <rFont val="Calibri "/>
      </rPr>
      <t xml:space="preserve"> (1)(2)</t>
    </r>
  </si>
  <si>
    <r>
      <t xml:space="preserve">Margen neto por intereses </t>
    </r>
    <r>
      <rPr>
        <vertAlign val="superscript"/>
        <sz val="11"/>
        <rFont val="Calibri "/>
      </rPr>
      <t>(1)(2)</t>
    </r>
  </si>
  <si>
    <r>
      <t xml:space="preserve">Margen neto por intereses ajustado por riesgo </t>
    </r>
    <r>
      <rPr>
        <vertAlign val="superscript"/>
        <sz val="11"/>
        <rFont val="Calibri "/>
      </rPr>
      <t>(1)(2)</t>
    </r>
  </si>
  <si>
    <r>
      <t>Costo de fondeo</t>
    </r>
    <r>
      <rPr>
        <vertAlign val="superscript"/>
        <sz val="11"/>
        <rFont val="Calibri "/>
      </rPr>
      <t xml:space="preserve"> (1)(2)</t>
    </r>
  </si>
  <si>
    <r>
      <t>Costo del riesgo</t>
    </r>
    <r>
      <rPr>
        <vertAlign val="superscript"/>
        <sz val="11"/>
        <rFont val="Calibri "/>
      </rPr>
      <t xml:space="preserve"> (3)</t>
    </r>
  </si>
  <si>
    <r>
      <t>Gastos operativos / ingresos totales</t>
    </r>
    <r>
      <rPr>
        <vertAlign val="superscript"/>
        <sz val="11"/>
        <rFont val="Calibri "/>
      </rPr>
      <t xml:space="preserve"> (4)</t>
    </r>
  </si>
  <si>
    <r>
      <t xml:space="preserve">Gastos operativos / activo promedio </t>
    </r>
    <r>
      <rPr>
        <vertAlign val="superscript"/>
        <sz val="11"/>
        <rFont val="Calibri "/>
      </rPr>
      <t>(1)2)</t>
    </r>
  </si>
  <si>
    <r>
      <t>Capitalización</t>
    </r>
    <r>
      <rPr>
        <vertAlign val="superscript"/>
        <sz val="11"/>
        <rFont val="Calibri "/>
      </rPr>
      <t xml:space="preserve"> </t>
    </r>
  </si>
  <si>
    <r>
      <t>Inmuebles, mobiliario y equipo, neto</t>
    </r>
    <r>
      <rPr>
        <vertAlign val="superscript"/>
        <sz val="11"/>
        <rFont val="Calibri "/>
      </rPr>
      <t xml:space="preserve"> </t>
    </r>
  </si>
  <si>
    <r>
      <t>Capital Tier 1 (S/ Millones)</t>
    </r>
    <r>
      <rPr>
        <vertAlign val="superscript"/>
        <sz val="11"/>
        <rFont val="Calibri "/>
      </rPr>
      <t xml:space="preserve"> (5)</t>
    </r>
  </si>
  <si>
    <r>
      <t>Ratio Common equity tier 1</t>
    </r>
    <r>
      <rPr>
        <vertAlign val="superscript"/>
        <sz val="11"/>
        <rFont val="Calibri "/>
      </rPr>
      <t xml:space="preserve"> (6)</t>
    </r>
  </si>
  <si>
    <r>
      <t>Otros activos</t>
    </r>
    <r>
      <rPr>
        <vertAlign val="superscript"/>
        <sz val="11"/>
        <rFont val="Calibri "/>
      </rPr>
      <t xml:space="preserve"> (1)</t>
    </r>
  </si>
  <si>
    <r>
      <t>Ratio BIS</t>
    </r>
    <r>
      <rPr>
        <vertAlign val="superscript"/>
        <sz val="11"/>
        <rFont val="Calibri "/>
      </rPr>
      <t xml:space="preserve"> (7)</t>
    </r>
  </si>
  <si>
    <r>
      <t>Que no generan intereses</t>
    </r>
    <r>
      <rPr>
        <vertAlign val="superscript"/>
        <sz val="11"/>
        <rFont val="Calibri "/>
      </rPr>
      <t xml:space="preserve"> </t>
    </r>
  </si>
  <si>
    <r>
      <t>Que generan intereses</t>
    </r>
    <r>
      <rPr>
        <vertAlign val="superscript"/>
        <sz val="11"/>
        <rFont val="Calibri "/>
      </rPr>
      <t xml:space="preserve"> </t>
    </r>
  </si>
  <si>
    <r>
      <t>Otros pasivos</t>
    </r>
    <r>
      <rPr>
        <vertAlign val="superscript"/>
        <sz val="11"/>
        <rFont val="Calibri "/>
      </rPr>
      <t xml:space="preserve"> (2)</t>
    </r>
  </si>
  <si>
    <r>
      <t>Ingresos no financieros</t>
    </r>
    <r>
      <rPr>
        <vertAlign val="superscript"/>
        <sz val="11"/>
        <rFont val="Calibri "/>
      </rPr>
      <t>(1)</t>
    </r>
  </si>
  <si>
    <r>
      <t>Total gastos</t>
    </r>
    <r>
      <rPr>
        <vertAlign val="superscript"/>
        <sz val="11"/>
        <rFont val="Calibri "/>
      </rPr>
      <t>(1)</t>
    </r>
  </si>
  <si>
    <r>
      <t>ROAE</t>
    </r>
    <r>
      <rPr>
        <vertAlign val="superscript"/>
        <sz val="11"/>
        <rFont val="Calibri "/>
      </rPr>
      <t>(1)</t>
    </r>
  </si>
  <si>
    <r>
      <t>ROAE incl. Goodwill</t>
    </r>
    <r>
      <rPr>
        <vertAlign val="superscript"/>
        <sz val="11"/>
        <rFont val="Calibri "/>
      </rPr>
      <t>(1)</t>
    </r>
  </si>
  <si>
    <r>
      <t xml:space="preserve">Oficinas </t>
    </r>
    <r>
      <rPr>
        <vertAlign val="superscript"/>
        <sz val="11"/>
        <color rgb="FF000000"/>
        <rFont val="Calibri "/>
      </rPr>
      <t>(2)</t>
    </r>
  </si>
  <si>
    <r>
      <t>Gastos operativos</t>
    </r>
    <r>
      <rPr>
        <vertAlign val="superscript"/>
        <sz val="11"/>
        <color rgb="FF000000"/>
        <rFont val="Calibri "/>
      </rPr>
      <t xml:space="preserve"> (1)</t>
    </r>
  </si>
  <si>
    <r>
      <t xml:space="preserve">ROAE </t>
    </r>
    <r>
      <rPr>
        <vertAlign val="superscript"/>
        <sz val="11"/>
        <color rgb="FF000000"/>
        <rFont val="Calibri "/>
      </rPr>
      <t>(1)</t>
    </r>
  </si>
  <si>
    <r>
      <t xml:space="preserve">Afiliados  </t>
    </r>
    <r>
      <rPr>
        <vertAlign val="superscript"/>
        <sz val="11"/>
        <rFont val="Calibri "/>
      </rPr>
      <t>(1)</t>
    </r>
  </si>
  <si>
    <r>
      <t xml:space="preserve">Nuevas afiliaciones </t>
    </r>
    <r>
      <rPr>
        <vertAlign val="superscript"/>
        <sz val="11"/>
        <rFont val="Calibri "/>
      </rPr>
      <t>(1) (2)</t>
    </r>
  </si>
  <si>
    <r>
      <t xml:space="preserve">Recaudación de aportes (S/ Millones) </t>
    </r>
    <r>
      <rPr>
        <vertAlign val="superscript"/>
        <sz val="11"/>
        <rFont val="Calibri "/>
      </rPr>
      <t>(1)</t>
    </r>
  </si>
  <si>
    <r>
      <t xml:space="preserve">Aportes voluntarios (S/ Millones)  </t>
    </r>
    <r>
      <rPr>
        <vertAlign val="superscript"/>
        <sz val="11"/>
        <rFont val="Calibri "/>
      </rPr>
      <t>(1)</t>
    </r>
  </si>
  <si>
    <r>
      <t xml:space="preserve">RAM flujo (S/ Millones) </t>
    </r>
    <r>
      <rPr>
        <vertAlign val="superscript"/>
        <sz val="11"/>
        <rFont val="Calibri "/>
      </rPr>
      <t xml:space="preserve"> (1)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</si>
</sst>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quot;S/&quot;#,##0;[Red]\-&quot;S/&quot;#,##0"/>
    <numFmt numFmtId="165" formatCode="_-* #,##0.00_-;\-* #,##0.00_-;_-* &quot;-&quot;??_-;_-@_-"/>
    <numFmt numFmtId="166" formatCode="0.0%"/>
    <numFmt numFmtId="167" formatCode="_ * #,##0_ ;_ * \-#,##0_ ;_ * &quot;-&quot;??_ ;_ @_ "/>
    <numFmt numFmtId="168" formatCode="_(* #,##0_);_(* \(#,##0\);_(* &quot;-&quot;??_);_(@_)"/>
    <numFmt numFmtId="169" formatCode="_(* #,##0.00_);_(* \(#,##0.00\);_(* &quot;-&quot;??_);_(@_)"/>
    <numFmt numFmtId="170" formatCode="_-* #,##0.00\ _D_M_-;\-* #,##0.00\ _D_M_-;_-* &quot;-&quot;??\ _D_M_-;_-@_-"/>
    <numFmt numFmtId="171" formatCode="_-* #,##0.00\ &quot;F&quot;_-;\-* #,##0.00\ &quot;F&quot;_-;_-* &quot;-&quot;??\ &quot;F&quot;_-;_-@_-"/>
    <numFmt numFmtId="172" formatCode="_-* #,##0_-;\-* #,##0_-;_-* &quot;-&quot;??_-;_-@_-"/>
    <numFmt numFmtId="173" formatCode="0.000%"/>
  </numFmts>
  <fonts count="55">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Arial Narrow"/>
      <family val="2"/>
    </font>
    <font>
      <sz val="11"/>
      <color theme="1"/>
      <name val="Arial Narrow"/>
      <family val="2"/>
    </font>
    <font>
      <b/>
      <sz val="12"/>
      <color theme="0"/>
      <name val="Arial Narrow"/>
      <family val="2"/>
    </font>
    <font>
      <u/>
      <sz val="11"/>
      <color theme="10"/>
      <name val="Arial Narrow"/>
      <family val="2"/>
    </font>
    <font>
      <b/>
      <sz val="11"/>
      <color theme="1"/>
      <name val="Arial Narrow"/>
      <family val="2"/>
    </font>
    <font>
      <sz val="11"/>
      <color theme="0"/>
      <name val="Arial Narrow"/>
      <family val="2"/>
    </font>
    <font>
      <b/>
      <sz val="11"/>
      <color theme="0"/>
      <name val="Arial Narrow"/>
      <family val="2"/>
    </font>
    <font>
      <b/>
      <sz val="11"/>
      <name val="Arial Narrow"/>
      <family val="2"/>
    </font>
    <font>
      <sz val="11"/>
      <color rgb="FF000000"/>
      <name val="Arial Narrow"/>
      <family val="2"/>
    </font>
    <font>
      <b/>
      <sz val="11"/>
      <color rgb="FF000000"/>
      <name val="Arial Narrow"/>
      <family val="2"/>
    </font>
    <font>
      <vertAlign val="superscript"/>
      <sz val="11"/>
      <name val="Arial Narrow"/>
      <family val="2"/>
    </font>
    <font>
      <b/>
      <sz val="11"/>
      <color rgb="FFFFFFFF"/>
      <name val="Arial Narrow"/>
      <family val="2"/>
    </font>
    <font>
      <b/>
      <vertAlign val="superscript"/>
      <sz val="11"/>
      <color rgb="FFFFFFFF"/>
      <name val="Arial Narrow"/>
      <family val="2"/>
    </font>
    <font>
      <i/>
      <sz val="11"/>
      <name val="Arial Narrow"/>
      <family val="2"/>
    </font>
    <font>
      <sz val="11"/>
      <color theme="1"/>
      <name val="Calibri"/>
      <family val="2"/>
      <scheme val="minor"/>
    </font>
    <font>
      <sz val="10"/>
      <name val="Arial"/>
      <family val="2"/>
    </font>
    <font>
      <sz val="10"/>
      <name val="Courier"/>
      <family val="3"/>
    </font>
    <font>
      <sz val="11"/>
      <color indexed="8"/>
      <name val="Calibri"/>
      <family val="2"/>
    </font>
    <font>
      <i/>
      <sz val="11"/>
      <color theme="1"/>
      <name val="Arial Narrow"/>
      <family val="2"/>
    </font>
    <font>
      <sz val="8"/>
      <color theme="0"/>
      <name val="Arial"/>
      <family val="2"/>
    </font>
    <font>
      <b/>
      <sz val="11"/>
      <color theme="0"/>
      <name val="Calibri "/>
    </font>
    <font>
      <u/>
      <sz val="11"/>
      <color theme="10"/>
      <name val="Calibri "/>
    </font>
    <font>
      <b/>
      <sz val="11"/>
      <name val="Calibri "/>
    </font>
    <font>
      <b/>
      <sz val="11"/>
      <color rgb="FFFF0000"/>
      <name val="Calibri "/>
    </font>
    <font>
      <sz val="11"/>
      <name val="Calibri "/>
    </font>
    <font>
      <vertAlign val="superscript"/>
      <sz val="11"/>
      <name val="Calibri "/>
    </font>
    <font>
      <sz val="11"/>
      <color theme="0"/>
      <name val="Calibri "/>
    </font>
    <font>
      <sz val="11"/>
      <color theme="1"/>
      <name val="Calibri "/>
    </font>
    <font>
      <sz val="11"/>
      <color rgb="FFFF0000"/>
      <name val="Calibri "/>
    </font>
    <font>
      <sz val="10"/>
      <name val="Calibri "/>
    </font>
    <font>
      <b/>
      <sz val="20"/>
      <color theme="0"/>
      <name val="Calibri "/>
    </font>
    <font>
      <b/>
      <sz val="20"/>
      <color theme="1"/>
      <name val="Calibri "/>
    </font>
    <font>
      <b/>
      <sz val="11"/>
      <color theme="1"/>
      <name val="Calibri "/>
    </font>
    <font>
      <vertAlign val="superscript"/>
      <sz val="11"/>
      <color theme="1"/>
      <name val="Calibri "/>
    </font>
    <font>
      <b/>
      <vertAlign val="superscript"/>
      <sz val="11"/>
      <color theme="1"/>
      <name val="Calibri "/>
    </font>
    <font>
      <sz val="11"/>
      <color rgb="FF000000"/>
      <name val="Calibri "/>
    </font>
    <font>
      <b/>
      <sz val="11"/>
      <color rgb="FF000000"/>
      <name val="Calibri "/>
    </font>
    <font>
      <b/>
      <sz val="8"/>
      <name val="Calibri "/>
    </font>
    <font>
      <sz val="8"/>
      <name val="Calibri "/>
    </font>
    <font>
      <sz val="8"/>
      <color rgb="FF000000"/>
      <name val="Calibri "/>
    </font>
    <font>
      <b/>
      <sz val="8"/>
      <color rgb="FF000000"/>
      <name val="Calibri "/>
    </font>
    <font>
      <i/>
      <sz val="11"/>
      <color theme="0"/>
      <name val="Calibri "/>
    </font>
    <font>
      <b/>
      <u val="singleAccounting"/>
      <sz val="11"/>
      <color theme="0"/>
      <name val="Calibri "/>
    </font>
    <font>
      <b/>
      <sz val="11"/>
      <color rgb="FFFFFFFF"/>
      <name val="Calibri "/>
    </font>
    <font>
      <vertAlign val="superscript"/>
      <sz val="11"/>
      <color rgb="FF000000"/>
      <name val="Calibri "/>
    </font>
    <font>
      <b/>
      <vertAlign val="superscript"/>
      <sz val="11"/>
      <name val="Calibri "/>
    </font>
    <font>
      <b/>
      <vertAlign val="superscript"/>
      <sz val="11"/>
      <color theme="0"/>
      <name val="Calibri "/>
    </font>
    <font>
      <sz val="10"/>
      <color rgb="FF000000"/>
      <name val="Calibri "/>
    </font>
    <font>
      <sz val="7"/>
      <color rgb="FF000000"/>
      <name val="Calibri "/>
    </font>
    <font>
      <sz val="11"/>
      <color rgb="FFFFFFFF"/>
      <name val="Calibri "/>
    </font>
  </fonts>
  <fills count="12">
    <fill>
      <patternFill patternType="none"/>
    </fill>
    <fill>
      <patternFill patternType="gray125"/>
    </fill>
    <fill>
      <patternFill patternType="solid">
        <fgColor rgb="FFFFFFFF"/>
        <bgColor rgb="FF000000"/>
      </patternFill>
    </fill>
    <fill>
      <patternFill patternType="solid">
        <fgColor rgb="FF2AD2C9"/>
        <bgColor indexed="64"/>
      </patternFill>
    </fill>
    <fill>
      <patternFill patternType="solid">
        <fgColor rgb="FF2AD2C9"/>
        <bgColor rgb="FF000000"/>
      </patternFill>
    </fill>
    <fill>
      <patternFill patternType="solid">
        <fgColor rgb="FF66E0DA"/>
        <bgColor rgb="FF000000"/>
      </patternFill>
    </fill>
    <fill>
      <patternFill patternType="solid">
        <fgColor theme="0"/>
        <bgColor indexed="64"/>
      </patternFill>
    </fill>
    <fill>
      <patternFill patternType="solid">
        <fgColor rgb="FFD9D9D9"/>
        <bgColor rgb="FF000000"/>
      </patternFill>
    </fill>
    <fill>
      <patternFill patternType="solid">
        <fgColor indexed="9"/>
        <bgColor indexed="64"/>
      </patternFill>
    </fill>
    <fill>
      <patternFill patternType="solid">
        <fgColor rgb="FFF17FC8"/>
        <bgColor rgb="FF000000"/>
      </patternFill>
    </fill>
    <fill>
      <patternFill patternType="solid">
        <fgColor rgb="FFFFFFFF"/>
        <bgColor indexed="64"/>
      </patternFill>
    </fill>
    <fill>
      <patternFill patternType="solid">
        <fgColor rgb="FF8FE9E5"/>
        <bgColor indexed="64"/>
      </patternFill>
    </fill>
  </fills>
  <borders count="4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right style="medium">
        <color indexed="64"/>
      </right>
      <top style="thin">
        <color auto="1"/>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0">
    <xf numFmtId="0" fontId="0" fillId="0" borderId="0"/>
    <xf numFmtId="0" fontId="4" fillId="0" borderId="0" applyNumberForma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0" fontId="20" fillId="0" borderId="0"/>
    <xf numFmtId="9" fontId="19" fillId="0" borderId="0" applyFont="0" applyFill="0" applyBorder="0" applyAlignment="0" applyProtection="0"/>
    <xf numFmtId="0" fontId="20" fillId="0" borderId="0"/>
    <xf numFmtId="165" fontId="20" fillId="0" borderId="0" applyFont="0" applyFill="0" applyBorder="0" applyAlignment="0" applyProtection="0"/>
    <xf numFmtId="0"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168" fontId="21" fillId="0" borderId="0"/>
    <xf numFmtId="165" fontId="19" fillId="0" borderId="0" applyFont="0" applyFill="0" applyBorder="0" applyAlignment="0" applyProtection="0"/>
    <xf numFmtId="0" fontId="19" fillId="0" borderId="0"/>
    <xf numFmtId="9" fontId="19" fillId="0" borderId="0" applyFont="0" applyFill="0" applyBorder="0" applyAlignment="0" applyProtection="0"/>
    <xf numFmtId="0" fontId="20" fillId="0" borderId="0"/>
    <xf numFmtId="170" fontId="20" fillId="0" borderId="0" applyFont="0" applyFill="0" applyBorder="0" applyAlignment="0" applyProtection="0"/>
    <xf numFmtId="0" fontId="20" fillId="0" borderId="0"/>
    <xf numFmtId="9" fontId="19" fillId="0" borderId="0" applyFont="0" applyFill="0" applyBorder="0" applyAlignment="0" applyProtection="0"/>
    <xf numFmtId="170" fontId="20" fillId="0" borderId="0" applyFont="0" applyFill="0" applyBorder="0" applyAlignment="0" applyProtection="0"/>
    <xf numFmtId="0" fontId="20" fillId="0" borderId="0"/>
    <xf numFmtId="0" fontId="20" fillId="0" borderId="0"/>
    <xf numFmtId="0" fontId="20" fillId="0" borderId="0"/>
    <xf numFmtId="0" fontId="22" fillId="0" borderId="0"/>
    <xf numFmtId="171" fontId="21" fillId="0" borderId="0"/>
    <xf numFmtId="43" fontId="19" fillId="0" borderId="0" applyFont="0" applyFill="0" applyBorder="0" applyAlignment="0" applyProtection="0"/>
    <xf numFmtId="43" fontId="22" fillId="0" borderId="0" applyFont="0" applyFill="0" applyBorder="0" applyAlignment="0" applyProtection="0"/>
  </cellStyleXfs>
  <cellXfs count="1460">
    <xf numFmtId="0" fontId="0" fillId="0" borderId="0" xfId="0"/>
    <xf numFmtId="0" fontId="0" fillId="3" borderId="0" xfId="0" applyFill="1"/>
    <xf numFmtId="0" fontId="1" fillId="3" borderId="0" xfId="0" applyFont="1" applyFill="1"/>
    <xf numFmtId="0" fontId="0" fillId="0" borderId="6" xfId="0" applyBorder="1"/>
    <xf numFmtId="0" fontId="0" fillId="3" borderId="6" xfId="0" applyFill="1" applyBorder="1"/>
    <xf numFmtId="0" fontId="1" fillId="3" borderId="6" xfId="0" applyFont="1" applyFill="1" applyBorder="1"/>
    <xf numFmtId="0" fontId="6" fillId="3" borderId="0" xfId="0" applyFont="1" applyFill="1"/>
    <xf numFmtId="0" fontId="6" fillId="0" borderId="0" xfId="0" applyFont="1"/>
    <xf numFmtId="0" fontId="10" fillId="3" borderId="0" xfId="0" applyFont="1" applyFill="1"/>
    <xf numFmtId="0" fontId="11" fillId="3" borderId="0" xfId="0" applyFont="1" applyFill="1"/>
    <xf numFmtId="0" fontId="8" fillId="3" borderId="6" xfId="1" applyFont="1" applyFill="1" applyBorder="1"/>
    <xf numFmtId="0" fontId="8" fillId="3" borderId="4" xfId="1" applyFont="1" applyFill="1" applyBorder="1"/>
    <xf numFmtId="0" fontId="6" fillId="0" borderId="0" xfId="0" applyFont="1" applyAlignment="1">
      <alignment horizontal="center"/>
    </xf>
    <xf numFmtId="3" fontId="6" fillId="0" borderId="0" xfId="0" applyNumberFormat="1" applyFont="1" applyAlignment="1">
      <alignment horizontal="center"/>
    </xf>
    <xf numFmtId="0" fontId="11" fillId="3" borderId="6" xfId="0" applyFont="1" applyFill="1" applyBorder="1"/>
    <xf numFmtId="3" fontId="9" fillId="0" borderId="0" xfId="0" applyNumberFormat="1" applyFont="1" applyAlignment="1">
      <alignment horizontal="center"/>
    </xf>
    <xf numFmtId="0" fontId="6" fillId="0" borderId="6" xfId="0" applyFont="1" applyBorder="1"/>
    <xf numFmtId="0" fontId="6" fillId="0" borderId="6" xfId="0" applyFont="1" applyBorder="1" applyAlignment="1">
      <alignment horizontal="center"/>
    </xf>
    <xf numFmtId="10" fontId="6" fillId="0" borderId="6" xfId="0" applyNumberFormat="1" applyFont="1" applyBorder="1" applyAlignment="1">
      <alignment horizontal="center"/>
    </xf>
    <xf numFmtId="3" fontId="6" fillId="0" borderId="6" xfId="0" applyNumberFormat="1" applyFont="1" applyBorder="1" applyAlignment="1">
      <alignment horizontal="center"/>
    </xf>
    <xf numFmtId="0" fontId="9" fillId="0" borderId="0" xfId="0" applyFont="1" applyAlignment="1">
      <alignment horizontal="center"/>
    </xf>
    <xf numFmtId="10" fontId="6" fillId="0" borderId="0" xfId="0" applyNumberFormat="1" applyFont="1" applyAlignment="1">
      <alignment horizontal="center"/>
    </xf>
    <xf numFmtId="0" fontId="5" fillId="0" borderId="0" xfId="0" applyFont="1" applyAlignment="1">
      <alignment vertical="center"/>
    </xf>
    <xf numFmtId="0" fontId="6" fillId="3" borderId="6" xfId="0" applyFont="1" applyFill="1" applyBorder="1"/>
    <xf numFmtId="0" fontId="3" fillId="3" borderId="0" xfId="0" applyFont="1" applyFill="1"/>
    <xf numFmtId="0" fontId="12" fillId="2" borderId="9" xfId="0" applyFont="1" applyFill="1" applyBorder="1" applyAlignment="1">
      <alignment horizontal="left" vertical="center"/>
    </xf>
    <xf numFmtId="10" fontId="5" fillId="0" borderId="0" xfId="0" applyNumberFormat="1" applyFont="1" applyAlignment="1">
      <alignment horizontal="center"/>
    </xf>
    <xf numFmtId="0" fontId="0" fillId="0" borderId="13" xfId="0" applyBorder="1"/>
    <xf numFmtId="0" fontId="11" fillId="3" borderId="0" xfId="0" applyFont="1" applyFill="1" applyAlignment="1">
      <alignment horizontal="center"/>
    </xf>
    <xf numFmtId="0" fontId="11" fillId="3" borderId="6" xfId="0" applyFont="1" applyFill="1" applyBorder="1" applyAlignment="1">
      <alignment horizontal="center"/>
    </xf>
    <xf numFmtId="0" fontId="3" fillId="3" borderId="6" xfId="0" applyFont="1" applyFill="1" applyBorder="1"/>
    <xf numFmtId="0" fontId="10" fillId="3" borderId="6" xfId="0" applyFont="1" applyFill="1" applyBorder="1"/>
    <xf numFmtId="0" fontId="6" fillId="0" borderId="13" xfId="0" applyFont="1" applyBorder="1"/>
    <xf numFmtId="10" fontId="5" fillId="2" borderId="0" xfId="0" applyNumberFormat="1" applyFont="1" applyFill="1" applyAlignment="1">
      <alignment horizontal="center"/>
    </xf>
    <xf numFmtId="3" fontId="5" fillId="2" borderId="9" xfId="0" applyNumberFormat="1" applyFont="1" applyFill="1" applyBorder="1" applyAlignment="1">
      <alignment horizontal="center" vertical="center"/>
    </xf>
    <xf numFmtId="10" fontId="5" fillId="2" borderId="6" xfId="0" applyNumberFormat="1" applyFont="1" applyFill="1" applyBorder="1" applyAlignment="1">
      <alignment horizontal="center"/>
    </xf>
    <xf numFmtId="3" fontId="5" fillId="0" borderId="0" xfId="0" applyNumberFormat="1" applyFont="1" applyAlignment="1">
      <alignment horizontal="center"/>
    </xf>
    <xf numFmtId="3" fontId="12" fillId="0" borderId="13" xfId="0" applyNumberFormat="1" applyFont="1" applyBorder="1" applyAlignment="1">
      <alignment horizontal="center" vertical="center"/>
    </xf>
    <xf numFmtId="0" fontId="7" fillId="0" borderId="0" xfId="0" applyFont="1"/>
    <xf numFmtId="0" fontId="5" fillId="0" borderId="0" xfId="0" applyFont="1"/>
    <xf numFmtId="3" fontId="12" fillId="0" borderId="5" xfId="0" applyNumberFormat="1" applyFont="1" applyBorder="1" applyAlignment="1">
      <alignment horizontal="center" vertical="center"/>
    </xf>
    <xf numFmtId="0" fontId="5" fillId="2" borderId="0" xfId="0" applyFont="1" applyFill="1" applyAlignment="1">
      <alignment vertical="center"/>
    </xf>
    <xf numFmtId="0" fontId="13" fillId="0" borderId="0" xfId="0" applyFont="1"/>
    <xf numFmtId="0" fontId="5" fillId="2" borderId="0" xfId="0" applyFont="1" applyFill="1" applyAlignment="1">
      <alignment horizontal="center" vertical="center"/>
    </xf>
    <xf numFmtId="17" fontId="11" fillId="3" borderId="6" xfId="0" applyNumberFormat="1" applyFont="1" applyFill="1" applyBorder="1" applyAlignment="1">
      <alignment horizontal="center"/>
    </xf>
    <xf numFmtId="3" fontId="5" fillId="0" borderId="6" xfId="0" applyNumberFormat="1" applyFont="1" applyBorder="1" applyAlignment="1">
      <alignment horizontal="center"/>
    </xf>
    <xf numFmtId="0" fontId="12" fillId="0" borderId="0" xfId="0" applyFont="1" applyAlignment="1">
      <alignment horizontal="center"/>
    </xf>
    <xf numFmtId="0" fontId="12" fillId="2" borderId="8" xfId="0" applyFont="1" applyFill="1" applyBorder="1" applyAlignment="1">
      <alignment horizontal="center"/>
    </xf>
    <xf numFmtId="3" fontId="5" fillId="0" borderId="13" xfId="0" applyNumberFormat="1" applyFont="1" applyBorder="1" applyAlignment="1">
      <alignment horizontal="center"/>
    </xf>
    <xf numFmtId="10" fontId="5" fillId="0" borderId="13" xfId="0" applyNumberFormat="1" applyFont="1" applyBorder="1" applyAlignment="1">
      <alignment horizontal="center"/>
    </xf>
    <xf numFmtId="10" fontId="12" fillId="2" borderId="13" xfId="0" applyNumberFormat="1" applyFont="1" applyFill="1" applyBorder="1" applyAlignment="1">
      <alignment horizontal="center"/>
    </xf>
    <xf numFmtId="0" fontId="5" fillId="2" borderId="0" xfId="0" applyFont="1" applyFill="1"/>
    <xf numFmtId="0" fontId="10" fillId="3" borderId="3" xfId="0" applyFont="1" applyFill="1" applyBorder="1"/>
    <xf numFmtId="0" fontId="3" fillId="3" borderId="3" xfId="0" applyFont="1" applyFill="1" applyBorder="1"/>
    <xf numFmtId="0" fontId="11" fillId="3" borderId="3" xfId="0" applyFont="1" applyFill="1" applyBorder="1" applyAlignment="1">
      <alignment horizontal="center"/>
    </xf>
    <xf numFmtId="10" fontId="12" fillId="2" borderId="13" xfId="0" applyNumberFormat="1" applyFont="1" applyFill="1" applyBorder="1" applyAlignment="1">
      <alignment horizontal="center" vertical="center"/>
    </xf>
    <xf numFmtId="3" fontId="12" fillId="0" borderId="0" xfId="0" applyNumberFormat="1" applyFont="1" applyAlignment="1">
      <alignment horizontal="center"/>
    </xf>
    <xf numFmtId="3" fontId="12" fillId="0" borderId="13" xfId="0" applyNumberFormat="1" applyFont="1" applyBorder="1" applyAlignment="1">
      <alignment horizontal="center"/>
    </xf>
    <xf numFmtId="10" fontId="12" fillId="0" borderId="0" xfId="0" applyNumberFormat="1" applyFont="1" applyAlignment="1">
      <alignment horizontal="center"/>
    </xf>
    <xf numFmtId="10" fontId="12" fillId="0" borderId="6" xfId="0" applyNumberFormat="1" applyFont="1" applyBorder="1" applyAlignment="1">
      <alignment horizontal="center"/>
    </xf>
    <xf numFmtId="0" fontId="11" fillId="3" borderId="3" xfId="0" applyFont="1" applyFill="1" applyBorder="1"/>
    <xf numFmtId="0" fontId="16" fillId="4" borderId="1" xfId="0" applyFont="1" applyFill="1" applyBorder="1" applyAlignment="1">
      <alignment horizontal="center" vertical="center"/>
    </xf>
    <xf numFmtId="0" fontId="5" fillId="0" borderId="8" xfId="0" applyFont="1" applyBorder="1" applyAlignment="1">
      <alignment horizontal="left" vertical="center" readingOrder="1"/>
    </xf>
    <xf numFmtId="0" fontId="5" fillId="0" borderId="4" xfId="0" applyFont="1" applyBorder="1" applyAlignment="1">
      <alignment horizontal="left" vertical="center" readingOrder="1"/>
    </xf>
    <xf numFmtId="0" fontId="5" fillId="0" borderId="16" xfId="0" applyFont="1" applyBorder="1" applyAlignment="1">
      <alignment horizontal="left" vertical="center" readingOrder="1"/>
    </xf>
    <xf numFmtId="0" fontId="0" fillId="0" borderId="17" xfId="0" applyBorder="1"/>
    <xf numFmtId="0" fontId="5" fillId="2" borderId="9" xfId="0" applyFont="1" applyFill="1" applyBorder="1" applyAlignment="1">
      <alignment horizontal="center" vertical="center"/>
    </xf>
    <xf numFmtId="0" fontId="11" fillId="4" borderId="0" xfId="0" applyFont="1" applyFill="1" applyAlignment="1">
      <alignment horizontal="center"/>
    </xf>
    <xf numFmtId="0" fontId="3" fillId="0" borderId="0" xfId="0" applyFont="1"/>
    <xf numFmtId="0" fontId="3" fillId="0" borderId="13" xfId="0" applyFont="1" applyBorder="1"/>
    <xf numFmtId="0" fontId="12" fillId="2" borderId="0" xfId="0" applyFont="1" applyFill="1" applyAlignment="1">
      <alignment horizontal="center" vertical="center"/>
    </xf>
    <xf numFmtId="0" fontId="12" fillId="2" borderId="1" xfId="0" applyFont="1" applyFill="1" applyBorder="1" applyAlignment="1">
      <alignment horizontal="left"/>
    </xf>
    <xf numFmtId="0" fontId="5" fillId="2" borderId="8" xfId="0" applyFont="1" applyFill="1" applyBorder="1" applyAlignment="1">
      <alignment horizontal="left" vertical="center"/>
    </xf>
    <xf numFmtId="3" fontId="5" fillId="2"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13" fillId="2" borderId="9" xfId="0" applyFont="1" applyFill="1" applyBorder="1" applyAlignment="1">
      <alignment horizontal="left" vertical="center"/>
    </xf>
    <xf numFmtId="0" fontId="13" fillId="2" borderId="8" xfId="0" applyFont="1" applyFill="1" applyBorder="1"/>
    <xf numFmtId="0" fontId="13" fillId="2" borderId="0" xfId="0" applyFont="1" applyFill="1" applyAlignment="1">
      <alignment horizontal="left" vertical="center"/>
    </xf>
    <xf numFmtId="0" fontId="5" fillId="2" borderId="0" xfId="0" applyFont="1" applyFill="1" applyAlignment="1">
      <alignment horizontal="left" vertical="center"/>
    </xf>
    <xf numFmtId="0" fontId="13" fillId="2" borderId="0" xfId="0" applyFont="1" applyFill="1"/>
    <xf numFmtId="0" fontId="12" fillId="2" borderId="2" xfId="0" applyFont="1" applyFill="1" applyBorder="1" applyAlignment="1">
      <alignment horizontal="left" vertical="center"/>
    </xf>
    <xf numFmtId="0" fontId="14" fillId="2" borderId="9" xfId="0" applyFont="1" applyFill="1" applyBorder="1" applyAlignment="1">
      <alignment horizontal="left" vertical="center"/>
    </xf>
    <xf numFmtId="0" fontId="14" fillId="2" borderId="5" xfId="0" applyFont="1" applyFill="1" applyBorder="1" applyAlignment="1">
      <alignment horizontal="left" vertical="center"/>
    </xf>
    <xf numFmtId="3" fontId="14" fillId="2" borderId="8" xfId="0" applyNumberFormat="1" applyFont="1" applyFill="1" applyBorder="1" applyAlignment="1">
      <alignment horizontal="center"/>
    </xf>
    <xf numFmtId="0" fontId="5" fillId="2" borderId="1" xfId="0" applyFont="1" applyFill="1" applyBorder="1" applyAlignment="1">
      <alignment horizontal="center" vertical="center"/>
    </xf>
    <xf numFmtId="0" fontId="13" fillId="2" borderId="8" xfId="0" applyFont="1" applyFill="1" applyBorder="1" applyAlignment="1">
      <alignment horizontal="center"/>
    </xf>
    <xf numFmtId="3" fontId="5" fillId="2" borderId="8" xfId="0" applyNumberFormat="1" applyFont="1" applyFill="1" applyBorder="1" applyAlignment="1">
      <alignment horizontal="center" vertical="center"/>
    </xf>
    <xf numFmtId="0" fontId="5" fillId="2" borderId="8" xfId="0" applyFont="1" applyFill="1" applyBorder="1" applyAlignment="1">
      <alignment horizontal="center" vertical="center"/>
    </xf>
    <xf numFmtId="3" fontId="12" fillId="0" borderId="4" xfId="0" applyNumberFormat="1" applyFont="1" applyBorder="1" applyAlignment="1">
      <alignment horizontal="center" vertical="center"/>
    </xf>
    <xf numFmtId="3" fontId="12" fillId="2" borderId="4" xfId="0" applyNumberFormat="1" applyFont="1" applyFill="1" applyBorder="1" applyAlignment="1">
      <alignment horizontal="center" vertical="center"/>
    </xf>
    <xf numFmtId="0" fontId="12" fillId="2" borderId="4" xfId="0" applyFont="1" applyFill="1" applyBorder="1" applyAlignment="1">
      <alignment horizontal="left" vertical="center"/>
    </xf>
    <xf numFmtId="0" fontId="5" fillId="2" borderId="9" xfId="0" applyFont="1" applyFill="1" applyBorder="1" applyAlignment="1">
      <alignment horizontal="center" vertical="center" wrapText="1"/>
    </xf>
    <xf numFmtId="0" fontId="12" fillId="2" borderId="8" xfId="0" applyFont="1" applyFill="1" applyBorder="1" applyAlignment="1">
      <alignment horizontal="left"/>
    </xf>
    <xf numFmtId="0" fontId="12" fillId="2" borderId="0" xfId="0" applyFont="1" applyFill="1" applyAlignment="1">
      <alignment horizontal="left" vertical="center"/>
    </xf>
    <xf numFmtId="0" fontId="13" fillId="2" borderId="8" xfId="0" applyFont="1" applyFill="1" applyBorder="1" applyAlignment="1">
      <alignment horizontal="left" vertical="center"/>
    </xf>
    <xf numFmtId="0" fontId="12" fillId="2" borderId="8" xfId="0" applyFont="1" applyFill="1" applyBorder="1" applyAlignment="1">
      <alignment horizontal="center" vertical="center"/>
    </xf>
    <xf numFmtId="0" fontId="5" fillId="2" borderId="2" xfId="0" applyFont="1" applyFill="1" applyBorder="1" applyAlignment="1">
      <alignment horizontal="center" vertical="center"/>
    </xf>
    <xf numFmtId="166" fontId="6" fillId="0" borderId="0" xfId="0" applyNumberFormat="1" applyFont="1"/>
    <xf numFmtId="10" fontId="9" fillId="0" borderId="0" xfId="0" applyNumberFormat="1" applyFont="1" applyAlignment="1">
      <alignment horizontal="center"/>
    </xf>
    <xf numFmtId="0" fontId="2" fillId="0" borderId="0" xfId="0" applyFont="1"/>
    <xf numFmtId="10" fontId="6" fillId="0" borderId="13" xfId="0" applyNumberFormat="1" applyFont="1" applyBorder="1" applyAlignment="1">
      <alignment horizontal="center"/>
    </xf>
    <xf numFmtId="0" fontId="6" fillId="0" borderId="13" xfId="0" applyFont="1" applyBorder="1" applyAlignment="1">
      <alignment horizontal="center"/>
    </xf>
    <xf numFmtId="10" fontId="12" fillId="2" borderId="0" xfId="0" applyNumberFormat="1" applyFont="1" applyFill="1" applyAlignment="1">
      <alignment horizontal="center"/>
    </xf>
    <xf numFmtId="3" fontId="5" fillId="0" borderId="0" xfId="0" applyNumberFormat="1" applyFont="1" applyAlignment="1">
      <alignment horizontal="center" vertical="center" wrapText="1" readingOrder="1"/>
    </xf>
    <xf numFmtId="3" fontId="5" fillId="7" borderId="0" xfId="0" applyNumberFormat="1" applyFont="1" applyFill="1" applyAlignment="1">
      <alignment horizontal="center" vertical="center" wrapText="1" readingOrder="1"/>
    </xf>
    <xf numFmtId="0" fontId="5" fillId="0" borderId="0" xfId="0" applyFont="1" applyAlignment="1">
      <alignment horizontal="center" vertical="center" wrapText="1" readingOrder="1"/>
    </xf>
    <xf numFmtId="0" fontId="5" fillId="7" borderId="0" xfId="0" applyFont="1" applyFill="1" applyAlignment="1">
      <alignment horizontal="center" vertical="center" wrapText="1" readingOrder="1"/>
    </xf>
    <xf numFmtId="10" fontId="5" fillId="0" borderId="0" xfId="0" applyNumberFormat="1" applyFont="1" applyAlignment="1">
      <alignment horizontal="center" vertical="center" wrapText="1" readingOrder="1"/>
    </xf>
    <xf numFmtId="10" fontId="5" fillId="7" borderId="0" xfId="0" applyNumberFormat="1" applyFont="1" applyFill="1" applyAlignment="1">
      <alignment horizontal="center" vertical="center" wrapText="1" readingOrder="1"/>
    </xf>
    <xf numFmtId="0" fontId="5" fillId="0" borderId="17" xfId="0" applyFont="1" applyBorder="1" applyAlignment="1">
      <alignment horizontal="center" vertical="center" wrapText="1" readingOrder="1"/>
    </xf>
    <xf numFmtId="0" fontId="5" fillId="7" borderId="17" xfId="0" applyFont="1" applyFill="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7" borderId="6" xfId="0" applyFont="1" applyFill="1" applyBorder="1" applyAlignment="1">
      <alignment horizontal="center" vertical="center" wrapText="1" readingOrder="1"/>
    </xf>
    <xf numFmtId="0" fontId="12" fillId="2" borderId="12" xfId="0" quotePrefix="1" applyFont="1" applyFill="1" applyBorder="1" applyAlignment="1">
      <alignment horizontal="center" vertical="center"/>
    </xf>
    <xf numFmtId="17" fontId="12" fillId="2" borderId="4" xfId="0" quotePrefix="1" applyNumberFormat="1" applyFont="1" applyFill="1" applyBorder="1" applyAlignment="1">
      <alignment horizontal="center" vertical="center"/>
    </xf>
    <xf numFmtId="0" fontId="13" fillId="2" borderId="2" xfId="0" applyFont="1" applyFill="1" applyBorder="1" applyAlignment="1">
      <alignment horizontal="left" vertical="center"/>
    </xf>
    <xf numFmtId="3" fontId="5" fillId="2" borderId="1" xfId="0" applyNumberFormat="1" applyFont="1" applyFill="1" applyBorder="1" applyAlignment="1">
      <alignment horizontal="center" vertical="center"/>
    </xf>
    <xf numFmtId="0" fontId="12" fillId="2" borderId="5" xfId="0" applyFont="1" applyFill="1" applyBorder="1" applyAlignment="1">
      <alignment horizontal="left" vertical="center"/>
    </xf>
    <xf numFmtId="0" fontId="12" fillId="2" borderId="14" xfId="0" applyFont="1" applyFill="1" applyBorder="1" applyAlignment="1">
      <alignment horizontal="left" vertical="center"/>
    </xf>
    <xf numFmtId="0" fontId="13" fillId="2" borderId="0" xfId="0" applyFont="1" applyFill="1" applyAlignment="1">
      <alignment horizontal="center"/>
    </xf>
    <xf numFmtId="10" fontId="12" fillId="2" borderId="12" xfId="0" applyNumberFormat="1" applyFont="1" applyFill="1" applyBorder="1" applyAlignment="1">
      <alignment horizontal="center" vertical="center"/>
    </xf>
    <xf numFmtId="3" fontId="5" fillId="2" borderId="9" xfId="0" applyNumberFormat="1" applyFont="1" applyFill="1" applyBorder="1" applyAlignment="1">
      <alignment horizontal="center" vertical="center" wrapText="1"/>
    </xf>
    <xf numFmtId="0" fontId="13" fillId="2" borderId="9" xfId="0" applyFont="1" applyFill="1" applyBorder="1" applyAlignment="1">
      <alignment horizontal="center"/>
    </xf>
    <xf numFmtId="3" fontId="14" fillId="2" borderId="9" xfId="0" applyNumberFormat="1" applyFont="1" applyFill="1" applyBorder="1" applyAlignment="1">
      <alignment horizontal="center"/>
    </xf>
    <xf numFmtId="172" fontId="6" fillId="0" borderId="0" xfId="15" applyNumberFormat="1" applyFont="1" applyAlignment="1">
      <alignment horizontal="center"/>
    </xf>
    <xf numFmtId="172" fontId="6" fillId="0" borderId="0" xfId="15" applyNumberFormat="1" applyFont="1" applyAlignment="1"/>
    <xf numFmtId="0" fontId="23" fillId="0" borderId="0" xfId="0" applyFont="1" applyAlignment="1">
      <alignment horizontal="center"/>
    </xf>
    <xf numFmtId="166" fontId="6" fillId="0" borderId="0" xfId="2" applyNumberFormat="1" applyFont="1" applyAlignment="1">
      <alignment horizontal="center"/>
    </xf>
    <xf numFmtId="0" fontId="6" fillId="0" borderId="0" xfId="0" applyFont="1" applyAlignment="1">
      <alignment horizontal="left"/>
    </xf>
    <xf numFmtId="173" fontId="23" fillId="0" borderId="0" xfId="2" applyNumberFormat="1" applyFont="1" applyAlignment="1">
      <alignment horizontal="center"/>
    </xf>
    <xf numFmtId="0" fontId="5" fillId="0" borderId="8" xfId="18" applyFont="1" applyBorder="1" applyAlignment="1">
      <alignment horizontal="left" vertical="center"/>
    </xf>
    <xf numFmtId="0" fontId="6" fillId="0" borderId="8" xfId="0" applyFont="1" applyBorder="1" applyAlignment="1">
      <alignment horizontal="left"/>
    </xf>
    <xf numFmtId="166" fontId="6" fillId="0" borderId="8" xfId="2" applyNumberFormat="1" applyFont="1" applyBorder="1" applyAlignment="1">
      <alignment horizontal="left"/>
    </xf>
    <xf numFmtId="9" fontId="6" fillId="0" borderId="8" xfId="2" applyFont="1" applyBorder="1" applyAlignment="1">
      <alignment horizontal="left"/>
    </xf>
    <xf numFmtId="166" fontId="6" fillId="0" borderId="8" xfId="2" applyNumberFormat="1" applyFont="1" applyFill="1" applyBorder="1" applyAlignment="1">
      <alignment horizontal="left"/>
    </xf>
    <xf numFmtId="0" fontId="23" fillId="11" borderId="0" xfId="0" applyFont="1" applyFill="1" applyAlignment="1">
      <alignment horizontal="center"/>
    </xf>
    <xf numFmtId="172" fontId="23" fillId="11" borderId="0" xfId="15" applyNumberFormat="1" applyFont="1" applyFill="1" applyAlignment="1">
      <alignment horizontal="center"/>
    </xf>
    <xf numFmtId="1" fontId="23" fillId="0" borderId="0" xfId="0" applyNumberFormat="1" applyFont="1"/>
    <xf numFmtId="172" fontId="6" fillId="11" borderId="0" xfId="15" applyNumberFormat="1" applyFont="1" applyFill="1" applyAlignment="1"/>
    <xf numFmtId="173" fontId="23" fillId="11" borderId="0" xfId="2" applyNumberFormat="1" applyFont="1" applyFill="1" applyAlignment="1">
      <alignment horizontal="center"/>
    </xf>
    <xf numFmtId="172" fontId="6" fillId="11" borderId="0" xfId="15" applyNumberFormat="1" applyFont="1" applyFill="1" applyAlignment="1">
      <alignment horizontal="center"/>
    </xf>
    <xf numFmtId="0" fontId="6" fillId="11" borderId="0" xfId="0" applyFont="1" applyFill="1" applyAlignment="1">
      <alignment horizontal="center"/>
    </xf>
    <xf numFmtId="10" fontId="6" fillId="0" borderId="0" xfId="2" applyNumberFormat="1" applyFont="1" applyAlignment="1">
      <alignment horizontal="center"/>
    </xf>
    <xf numFmtId="166" fontId="6" fillId="0" borderId="0" xfId="0" applyNumberFormat="1" applyFont="1" applyAlignment="1">
      <alignment horizontal="center"/>
    </xf>
    <xf numFmtId="166" fontId="23" fillId="0" borderId="0" xfId="2" applyNumberFormat="1" applyFont="1" applyAlignment="1">
      <alignment horizontal="center"/>
    </xf>
    <xf numFmtId="0" fontId="10" fillId="3" borderId="4" xfId="0" applyFont="1" applyFill="1" applyBorder="1" applyAlignment="1">
      <alignment horizontal="left"/>
    </xf>
    <xf numFmtId="3" fontId="6" fillId="0" borderId="8" xfId="0" applyNumberFormat="1" applyFont="1" applyBorder="1" applyAlignment="1">
      <alignment horizontal="left"/>
    </xf>
    <xf numFmtId="165" fontId="23" fillId="0" borderId="0" xfId="15" applyFont="1" applyAlignment="1">
      <alignment horizontal="center"/>
    </xf>
    <xf numFmtId="0" fontId="24" fillId="6" borderId="0" xfId="29" applyNumberFormat="1" applyFont="1" applyFill="1"/>
    <xf numFmtId="167" fontId="24" fillId="6" borderId="0" xfId="15" applyNumberFormat="1" applyFont="1" applyFill="1" applyAlignment="1">
      <alignment vertical="center"/>
    </xf>
    <xf numFmtId="0" fontId="24" fillId="6" borderId="0" xfId="29" applyNumberFormat="1" applyFont="1" applyFill="1" applyAlignment="1">
      <alignment vertical="center"/>
    </xf>
    <xf numFmtId="0" fontId="24" fillId="6" borderId="0" xfId="0" applyFont="1" applyFill="1" applyAlignment="1">
      <alignment vertical="center"/>
    </xf>
    <xf numFmtId="10" fontId="6" fillId="6" borderId="0" xfId="2" applyNumberFormat="1" applyFont="1" applyFill="1" applyAlignment="1">
      <alignment horizontal="center"/>
    </xf>
    <xf numFmtId="0" fontId="23" fillId="0" borderId="0" xfId="2" applyNumberFormat="1" applyFont="1" applyAlignment="1">
      <alignment horizontal="center"/>
    </xf>
    <xf numFmtId="0" fontId="24" fillId="6" borderId="6" xfId="29" applyNumberFormat="1" applyFont="1" applyFill="1" applyBorder="1"/>
    <xf numFmtId="167" fontId="24" fillId="6" borderId="6" xfId="15" applyNumberFormat="1" applyFont="1" applyFill="1" applyBorder="1" applyAlignment="1">
      <alignment vertical="center"/>
    </xf>
    <xf numFmtId="0" fontId="24" fillId="6" borderId="6" xfId="29" applyNumberFormat="1" applyFont="1" applyFill="1" applyBorder="1" applyAlignment="1">
      <alignment vertical="center"/>
    </xf>
    <xf numFmtId="0" fontId="3" fillId="6" borderId="6" xfId="0" applyFont="1" applyFill="1" applyBorder="1"/>
    <xf numFmtId="0" fontId="18" fillId="0" borderId="0" xfId="0" applyFont="1" applyAlignment="1">
      <alignment horizontal="left" vertical="center" readingOrder="1"/>
    </xf>
    <xf numFmtId="0" fontId="5" fillId="0" borderId="0" xfId="0" applyFont="1" applyAlignment="1">
      <alignment horizontal="left" vertical="center" readingOrder="1"/>
    </xf>
    <xf numFmtId="0" fontId="0" fillId="3" borderId="43" xfId="0" applyFill="1" applyBorder="1"/>
    <xf numFmtId="0" fontId="0" fillId="0" borderId="43" xfId="0" applyBorder="1"/>
    <xf numFmtId="0" fontId="26" fillId="3" borderId="0" xfId="1" applyFont="1" applyFill="1" applyBorder="1"/>
    <xf numFmtId="0" fontId="25" fillId="3" borderId="0" xfId="0" applyFont="1" applyFill="1" applyAlignment="1">
      <alignment horizontal="center"/>
    </xf>
    <xf numFmtId="0" fontId="27" fillId="2" borderId="9" xfId="0" applyFont="1" applyFill="1" applyBorder="1" applyAlignment="1">
      <alignment horizontal="center" wrapText="1"/>
    </xf>
    <xf numFmtId="0" fontId="27" fillId="2" borderId="0" xfId="0" applyFont="1" applyFill="1" applyAlignment="1">
      <alignment horizontal="center" wrapText="1"/>
    </xf>
    <xf numFmtId="0" fontId="27" fillId="2" borderId="10" xfId="0" applyFont="1" applyFill="1" applyBorder="1" applyAlignment="1">
      <alignment horizont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1" xfId="0" applyFont="1" applyBorder="1" applyAlignment="1">
      <alignment horizontal="center" vertical="center" wrapText="1"/>
    </xf>
    <xf numFmtId="17" fontId="27" fillId="0" borderId="5" xfId="0" quotePrefix="1" applyNumberFormat="1" applyFont="1" applyBorder="1" applyAlignment="1">
      <alignment horizontal="center" vertical="center" wrapText="1"/>
    </xf>
    <xf numFmtId="17" fontId="27" fillId="0" borderId="6" xfId="0" quotePrefix="1" applyNumberFormat="1" applyFont="1" applyBorder="1" applyAlignment="1">
      <alignment horizontal="center" vertical="center" wrapText="1"/>
    </xf>
    <xf numFmtId="17" fontId="27" fillId="0" borderId="7" xfId="0" quotePrefix="1" applyNumberFormat="1"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9" fillId="0" borderId="3" xfId="0" applyFont="1" applyBorder="1" applyAlignment="1">
      <alignment horizontal="center"/>
    </xf>
    <xf numFmtId="0" fontId="29" fillId="0" borderId="11" xfId="0" applyFont="1" applyBorder="1" applyAlignment="1">
      <alignment horizontal="center"/>
    </xf>
    <xf numFmtId="0" fontId="29" fillId="2" borderId="3" xfId="0" applyFont="1" applyFill="1" applyBorder="1" applyAlignment="1">
      <alignment horizontal="center"/>
    </xf>
    <xf numFmtId="0" fontId="29" fillId="2" borderId="11" xfId="0" applyFont="1" applyFill="1" applyBorder="1" applyAlignment="1">
      <alignment horizontal="center"/>
    </xf>
    <xf numFmtId="0" fontId="29" fillId="2" borderId="10" xfId="0" applyFont="1" applyFill="1" applyBorder="1" applyAlignment="1">
      <alignment wrapText="1"/>
    </xf>
    <xf numFmtId="0" fontId="29" fillId="0" borderId="0" xfId="0" applyFont="1" applyAlignment="1">
      <alignment horizontal="center"/>
    </xf>
    <xf numFmtId="0" fontId="29" fillId="0" borderId="10" xfId="0" applyFont="1" applyBorder="1" applyAlignment="1">
      <alignment horizontal="center"/>
    </xf>
    <xf numFmtId="0" fontId="29" fillId="2" borderId="0" xfId="0" applyFont="1" applyFill="1" applyAlignment="1">
      <alignment horizontal="center"/>
    </xf>
    <xf numFmtId="0" fontId="29" fillId="2" borderId="10" xfId="0" applyFont="1" applyFill="1" applyBorder="1" applyAlignment="1">
      <alignment horizontal="center"/>
    </xf>
    <xf numFmtId="0" fontId="29" fillId="2" borderId="9" xfId="0" applyFont="1" applyFill="1" applyBorder="1" applyAlignment="1">
      <alignment wrapText="1"/>
    </xf>
    <xf numFmtId="3" fontId="29" fillId="0" borderId="0" xfId="0" applyNumberFormat="1" applyFont="1" applyAlignment="1">
      <alignment horizontal="center"/>
    </xf>
    <xf numFmtId="3" fontId="29" fillId="0" borderId="10" xfId="0" applyNumberFormat="1" applyFont="1" applyBorder="1" applyAlignment="1">
      <alignment horizontal="center"/>
    </xf>
    <xf numFmtId="10" fontId="29" fillId="2" borderId="0" xfId="0" applyNumberFormat="1" applyFont="1" applyFill="1" applyAlignment="1">
      <alignment horizontal="center"/>
    </xf>
    <xf numFmtId="10" fontId="29" fillId="2" borderId="10" xfId="0" applyNumberFormat="1" applyFont="1" applyFill="1" applyBorder="1" applyAlignment="1">
      <alignment horizontal="center"/>
    </xf>
    <xf numFmtId="3" fontId="27" fillId="0" borderId="0" xfId="0" applyNumberFormat="1" applyFont="1" applyAlignment="1">
      <alignment horizontal="center"/>
    </xf>
    <xf numFmtId="3" fontId="27" fillId="0" borderId="10" xfId="0" applyNumberFormat="1" applyFont="1" applyBorder="1" applyAlignment="1">
      <alignment horizontal="center"/>
    </xf>
    <xf numFmtId="10" fontId="27" fillId="2" borderId="0" xfId="0" applyNumberFormat="1" applyFont="1" applyFill="1" applyAlignment="1">
      <alignment horizontal="center"/>
    </xf>
    <xf numFmtId="10" fontId="27" fillId="2" borderId="10" xfId="0" applyNumberFormat="1" applyFont="1" applyFill="1" applyBorder="1" applyAlignment="1">
      <alignment horizontal="center"/>
    </xf>
    <xf numFmtId="0" fontId="29" fillId="2" borderId="9" xfId="0" applyFont="1" applyFill="1" applyBorder="1" applyAlignment="1">
      <alignment horizontal="left" wrapText="1"/>
    </xf>
    <xf numFmtId="0" fontId="29" fillId="2" borderId="10" xfId="0" applyFont="1" applyFill="1" applyBorder="1" applyAlignment="1">
      <alignment horizontal="center" wrapText="1"/>
    </xf>
    <xf numFmtId="0" fontId="29" fillId="0" borderId="9" xfId="0" applyFont="1" applyBorder="1" applyAlignment="1">
      <alignment horizontal="left" wrapText="1"/>
    </xf>
    <xf numFmtId="0" fontId="29" fillId="2" borderId="9" xfId="0" applyFont="1" applyFill="1" applyBorder="1" applyAlignment="1">
      <alignment horizontal="center" wrapText="1"/>
    </xf>
    <xf numFmtId="0" fontId="29" fillId="2" borderId="0" xfId="0" applyFont="1" applyFill="1" applyAlignment="1">
      <alignment horizontal="center" wrapText="1"/>
    </xf>
    <xf numFmtId="0" fontId="27" fillId="2" borderId="10" xfId="0" applyFont="1" applyFill="1" applyBorder="1" applyAlignment="1">
      <alignment wrapText="1"/>
    </xf>
    <xf numFmtId="0" fontId="29" fillId="2" borderId="7" xfId="0" applyFont="1" applyFill="1" applyBorder="1" applyAlignment="1">
      <alignment wrapText="1"/>
    </xf>
    <xf numFmtId="3" fontId="29" fillId="0" borderId="6" xfId="0" applyNumberFormat="1" applyFont="1" applyBorder="1" applyAlignment="1">
      <alignment horizontal="center"/>
    </xf>
    <xf numFmtId="3" fontId="29" fillId="0" borderId="7" xfId="0" applyNumberFormat="1" applyFont="1" applyBorder="1" applyAlignment="1">
      <alignment horizontal="center"/>
    </xf>
    <xf numFmtId="10" fontId="29" fillId="2" borderId="6" xfId="0" applyNumberFormat="1" applyFont="1" applyFill="1" applyBorder="1" applyAlignment="1">
      <alignment horizontal="center"/>
    </xf>
    <xf numFmtId="10" fontId="29" fillId="2" borderId="7" xfId="0" applyNumberFormat="1" applyFont="1" applyFill="1" applyBorder="1" applyAlignment="1">
      <alignment horizontal="center"/>
    </xf>
    <xf numFmtId="0" fontId="31" fillId="0" borderId="0" xfId="0" applyFont="1"/>
    <xf numFmtId="0" fontId="26" fillId="3" borderId="6" xfId="1" applyFont="1" applyFill="1" applyBorder="1"/>
    <xf numFmtId="0" fontId="25" fillId="4" borderId="0" xfId="0" applyFont="1" applyFill="1" applyAlignment="1">
      <alignment horizontal="center"/>
    </xf>
    <xf numFmtId="0" fontId="27" fillId="2" borderId="0" xfId="0" applyFont="1" applyFill="1" applyAlignment="1">
      <alignment horizontal="center"/>
    </xf>
    <xf numFmtId="0" fontId="28" fillId="2" borderId="0" xfId="0" applyFont="1" applyFill="1" applyAlignment="1">
      <alignment horizontal="left"/>
    </xf>
    <xf numFmtId="0" fontId="27" fillId="2" borderId="2" xfId="0" applyFont="1" applyFill="1" applyBorder="1" applyAlignment="1">
      <alignment horizontal="left"/>
    </xf>
    <xf numFmtId="0" fontId="27" fillId="2" borderId="3" xfId="0" applyFont="1" applyFill="1" applyBorder="1" applyAlignment="1">
      <alignment horizontal="left"/>
    </xf>
    <xf numFmtId="0" fontId="27" fillId="2" borderId="11" xfId="0" applyFont="1" applyFill="1" applyBorder="1" applyAlignment="1">
      <alignment horizontal="left"/>
    </xf>
    <xf numFmtId="0" fontId="29" fillId="0" borderId="2" xfId="0" applyFont="1" applyBorder="1" applyAlignment="1">
      <alignment horizontal="center"/>
    </xf>
    <xf numFmtId="0" fontId="29" fillId="2" borderId="2" xfId="0" applyFont="1" applyFill="1" applyBorder="1" applyAlignment="1">
      <alignment horizontal="center"/>
    </xf>
    <xf numFmtId="0" fontId="27" fillId="2" borderId="9" xfId="0" applyFont="1" applyFill="1" applyBorder="1"/>
    <xf numFmtId="0" fontId="29" fillId="2" borderId="0" xfId="0" applyFont="1" applyFill="1"/>
    <xf numFmtId="0" fontId="29" fillId="2" borderId="10" xfId="0" applyFont="1" applyFill="1" applyBorder="1"/>
    <xf numFmtId="3" fontId="29" fillId="0" borderId="9" xfId="0" applyNumberFormat="1" applyFont="1" applyBorder="1" applyAlignment="1">
      <alignment horizontal="center"/>
    </xf>
    <xf numFmtId="10" fontId="29" fillId="2" borderId="9" xfId="0" applyNumberFormat="1" applyFont="1" applyFill="1" applyBorder="1" applyAlignment="1">
      <alignment horizontal="center"/>
    </xf>
    <xf numFmtId="0" fontId="29" fillId="2" borderId="9" xfId="0" applyFont="1" applyFill="1" applyBorder="1"/>
    <xf numFmtId="0" fontId="29" fillId="2" borderId="0" xfId="0" applyFont="1" applyFill="1" applyAlignment="1">
      <alignment vertical="center"/>
    </xf>
    <xf numFmtId="0" fontId="29" fillId="2" borderId="10" xfId="0" applyFont="1" applyFill="1" applyBorder="1" applyAlignment="1">
      <alignment vertical="center"/>
    </xf>
    <xf numFmtId="0" fontId="27" fillId="0" borderId="0" xfId="0" applyFont="1"/>
    <xf numFmtId="0" fontId="27" fillId="0" borderId="10" xfId="0" applyFont="1" applyBorder="1"/>
    <xf numFmtId="3" fontId="27" fillId="0" borderId="9" xfId="0" applyNumberFormat="1" applyFont="1" applyBorder="1" applyAlignment="1">
      <alignment horizontal="center"/>
    </xf>
    <xf numFmtId="10" fontId="27" fillId="2" borderId="9" xfId="0" applyNumberFormat="1" applyFont="1" applyFill="1" applyBorder="1" applyAlignment="1">
      <alignment horizontal="center"/>
    </xf>
    <xf numFmtId="0" fontId="29" fillId="0" borderId="9" xfId="0" applyFont="1" applyBorder="1" applyAlignment="1">
      <alignment horizontal="center"/>
    </xf>
    <xf numFmtId="0" fontId="29" fillId="2" borderId="9" xfId="0" applyFont="1" applyFill="1" applyBorder="1" applyAlignment="1">
      <alignment horizontal="center"/>
    </xf>
    <xf numFmtId="0" fontId="27" fillId="2" borderId="9" xfId="0" applyFont="1" applyFill="1" applyBorder="1" applyAlignment="1">
      <alignment horizontal="left"/>
    </xf>
    <xf numFmtId="0" fontId="27" fillId="2" borderId="0" xfId="0" applyFont="1" applyFill="1" applyAlignment="1">
      <alignment horizontal="left"/>
    </xf>
    <xf numFmtId="0" fontId="27" fillId="2" borderId="10" xfId="0" applyFont="1" applyFill="1" applyBorder="1" applyAlignment="1">
      <alignment horizontal="left"/>
    </xf>
    <xf numFmtId="3" fontId="27" fillId="0" borderId="9" xfId="0" applyNumberFormat="1" applyFont="1" applyBorder="1" applyAlignment="1">
      <alignment horizontal="center" vertical="center"/>
    </xf>
    <xf numFmtId="3" fontId="27" fillId="0" borderId="0" xfId="0" applyNumberFormat="1" applyFont="1" applyAlignment="1">
      <alignment horizontal="center" vertical="center"/>
    </xf>
    <xf numFmtId="10" fontId="27" fillId="2" borderId="9" xfId="0" applyNumberFormat="1" applyFont="1" applyFill="1" applyBorder="1" applyAlignment="1">
      <alignment horizontal="center" vertical="center"/>
    </xf>
    <xf numFmtId="10" fontId="27" fillId="2" borderId="10" xfId="0" applyNumberFormat="1" applyFont="1" applyFill="1" applyBorder="1" applyAlignment="1">
      <alignment horizontal="center" vertical="center"/>
    </xf>
    <xf numFmtId="0" fontId="27" fillId="2" borderId="0" xfId="0" applyFont="1" applyFill="1"/>
    <xf numFmtId="0" fontId="27" fillId="2" borderId="10" xfId="0" applyFont="1" applyFill="1" applyBorder="1"/>
    <xf numFmtId="0" fontId="27" fillId="0" borderId="9" xfId="0" applyFont="1" applyBorder="1" applyAlignment="1">
      <alignment horizontal="center"/>
    </xf>
    <xf numFmtId="0" fontId="27" fillId="0" borderId="0" xfId="0" applyFont="1" applyAlignment="1">
      <alignment horizontal="center"/>
    </xf>
    <xf numFmtId="0" fontId="27" fillId="0" borderId="9" xfId="0" applyFont="1" applyBorder="1" applyAlignment="1">
      <alignment horizontal="left" vertical="center"/>
    </xf>
    <xf numFmtId="0" fontId="27" fillId="0" borderId="0" xfId="0" applyFont="1" applyAlignment="1">
      <alignment horizontal="left" vertical="center"/>
    </xf>
    <xf numFmtId="0" fontId="27" fillId="0" borderId="10" xfId="0" applyFont="1" applyBorder="1" applyAlignment="1">
      <alignment horizontal="left" vertical="center"/>
    </xf>
    <xf numFmtId="0" fontId="29" fillId="0" borderId="9" xfId="0" applyFont="1" applyBorder="1"/>
    <xf numFmtId="0" fontId="29" fillId="0" borderId="0" xfId="0" applyFont="1"/>
    <xf numFmtId="0" fontId="29" fillId="0" borderId="10" xfId="0" applyFont="1" applyBorder="1"/>
    <xf numFmtId="0" fontId="27" fillId="0" borderId="9" xfId="0" applyFont="1" applyBorder="1"/>
    <xf numFmtId="0" fontId="27" fillId="0" borderId="10" xfId="0" applyFont="1" applyBorder="1" applyAlignment="1">
      <alignment horizontal="center"/>
    </xf>
    <xf numFmtId="0" fontId="27" fillId="0" borderId="10" xfId="0" applyFont="1" applyBorder="1" applyAlignment="1">
      <alignment horizontal="left"/>
    </xf>
    <xf numFmtId="0" fontId="27" fillId="2" borderId="9" xfId="0" applyFont="1" applyFill="1" applyBorder="1" applyAlignment="1">
      <alignment horizontal="center"/>
    </xf>
    <xf numFmtId="0" fontId="27" fillId="2" borderId="10" xfId="0" applyFont="1" applyFill="1" applyBorder="1" applyAlignment="1">
      <alignment horizontal="center"/>
    </xf>
    <xf numFmtId="0" fontId="29" fillId="0" borderId="0" xfId="0" applyFont="1" applyAlignment="1">
      <alignment horizontal="left" vertical="center"/>
    </xf>
    <xf numFmtId="0" fontId="29" fillId="0" borderId="10" xfId="0" applyFont="1" applyBorder="1" applyAlignment="1">
      <alignment horizontal="left" vertical="center"/>
    </xf>
    <xf numFmtId="0" fontId="29" fillId="0" borderId="0" xfId="0" applyFont="1" applyAlignment="1">
      <alignment vertical="center"/>
    </xf>
    <xf numFmtId="0" fontId="29" fillId="0" borderId="10" xfId="0" applyFont="1" applyBorder="1" applyAlignment="1">
      <alignment vertical="center"/>
    </xf>
    <xf numFmtId="3" fontId="27" fillId="0" borderId="5" xfId="0" applyNumberFormat="1" applyFont="1" applyBorder="1" applyAlignment="1">
      <alignment horizontal="center"/>
    </xf>
    <xf numFmtId="3" fontId="27" fillId="0" borderId="6" xfId="0" applyNumberFormat="1" applyFont="1" applyBorder="1" applyAlignment="1">
      <alignment horizontal="center"/>
    </xf>
    <xf numFmtId="10" fontId="27" fillId="2" borderId="5" xfId="0" applyNumberFormat="1" applyFont="1" applyFill="1" applyBorder="1" applyAlignment="1">
      <alignment horizontal="center"/>
    </xf>
    <xf numFmtId="10" fontId="27" fillId="2" borderId="7" xfId="0" applyNumberFormat="1" applyFont="1" applyFill="1" applyBorder="1" applyAlignment="1">
      <alignment horizontal="center"/>
    </xf>
    <xf numFmtId="0" fontId="32" fillId="0" borderId="0" xfId="0" applyFont="1"/>
    <xf numFmtId="0" fontId="29" fillId="0" borderId="0" xfId="18" applyFont="1" applyAlignment="1">
      <alignment horizontal="left"/>
    </xf>
    <xf numFmtId="0" fontId="29" fillId="0" borderId="0" xfId="18" applyFont="1"/>
    <xf numFmtId="165" fontId="29" fillId="0" borderId="0" xfId="18" applyNumberFormat="1" applyFont="1"/>
    <xf numFmtId="172" fontId="29" fillId="0" borderId="0" xfId="18" applyNumberFormat="1" applyFont="1"/>
    <xf numFmtId="0" fontId="31" fillId="3" borderId="0" xfId="0" applyFont="1" applyFill="1"/>
    <xf numFmtId="0" fontId="31" fillId="3" borderId="0" xfId="0" applyFont="1" applyFill="1" applyAlignment="1">
      <alignment horizontal="center"/>
    </xf>
    <xf numFmtId="0" fontId="29" fillId="2" borderId="6" xfId="0" applyFont="1" applyFill="1" applyBorder="1"/>
    <xf numFmtId="0" fontId="27" fillId="2" borderId="14" xfId="0" applyFont="1" applyFill="1" applyBorder="1" applyAlignment="1">
      <alignment horizontal="center" vertical="center"/>
    </xf>
    <xf numFmtId="0" fontId="27" fillId="2" borderId="13" xfId="0" applyFont="1" applyFill="1" applyBorder="1" applyAlignment="1">
      <alignment horizontal="center" vertical="center"/>
    </xf>
    <xf numFmtId="0" fontId="27" fillId="0" borderId="15" xfId="0" applyFont="1" applyBorder="1" applyAlignment="1">
      <alignment horizontal="center" vertical="center"/>
    </xf>
    <xf numFmtId="10" fontId="29" fillId="0" borderId="9" xfId="0" applyNumberFormat="1" applyFont="1" applyBorder="1" applyAlignment="1">
      <alignment horizontal="center"/>
    </xf>
    <xf numFmtId="10" fontId="29" fillId="0" borderId="0" xfId="0" applyNumberFormat="1" applyFont="1" applyAlignment="1">
      <alignment horizontal="center"/>
    </xf>
    <xf numFmtId="10" fontId="29" fillId="0" borderId="10" xfId="0" applyNumberFormat="1" applyFont="1" applyBorder="1" applyAlignment="1">
      <alignment horizontal="center"/>
    </xf>
    <xf numFmtId="0" fontId="29" fillId="0" borderId="9" xfId="0" applyFont="1" applyBorder="1" applyAlignment="1">
      <alignment horizontal="left"/>
    </xf>
    <xf numFmtId="0" fontId="27" fillId="0" borderId="9" xfId="0" applyFont="1" applyBorder="1" applyAlignment="1">
      <alignment horizontal="left"/>
    </xf>
    <xf numFmtId="0" fontId="29" fillId="2" borderId="9" xfId="0" applyFont="1" applyFill="1" applyBorder="1" applyAlignment="1">
      <alignment horizontal="left"/>
    </xf>
    <xf numFmtId="0" fontId="33" fillId="2" borderId="9" xfId="0" applyFont="1" applyFill="1" applyBorder="1" applyAlignment="1">
      <alignment horizontal="center"/>
    </xf>
    <xf numFmtId="0" fontId="29" fillId="0" borderId="5" xfId="0" applyFont="1" applyBorder="1" applyAlignment="1">
      <alignment horizontal="left"/>
    </xf>
    <xf numFmtId="3" fontId="29" fillId="2" borderId="5" xfId="0" applyNumberFormat="1" applyFont="1" applyFill="1" applyBorder="1" applyAlignment="1">
      <alignment horizontal="center"/>
    </xf>
    <xf numFmtId="3" fontId="29" fillId="2" borderId="6" xfId="0" applyNumberFormat="1" applyFont="1" applyFill="1" applyBorder="1" applyAlignment="1">
      <alignment horizontal="center"/>
    </xf>
    <xf numFmtId="0" fontId="35" fillId="3" borderId="6" xfId="0" applyFont="1" applyFill="1" applyBorder="1"/>
    <xf numFmtId="0" fontId="32" fillId="3" borderId="6" xfId="0" applyFont="1" applyFill="1" applyBorder="1"/>
    <xf numFmtId="0" fontId="36" fillId="3" borderId="6" xfId="0" applyFont="1" applyFill="1" applyBorder="1"/>
    <xf numFmtId="0" fontId="37" fillId="0" borderId="0" xfId="0" applyFont="1"/>
    <xf numFmtId="0" fontId="26" fillId="0" borderId="0" xfId="1" applyFont="1"/>
    <xf numFmtId="0" fontId="25" fillId="3" borderId="0" xfId="0" applyFont="1" applyFill="1"/>
    <xf numFmtId="164" fontId="25" fillId="3" borderId="0" xfId="0" quotePrefix="1" applyNumberFormat="1" applyFont="1" applyFill="1"/>
    <xf numFmtId="0" fontId="25" fillId="3" borderId="6" xfId="0" applyFont="1" applyFill="1" applyBorder="1"/>
    <xf numFmtId="0" fontId="29" fillId="0" borderId="2" xfId="18" applyFont="1" applyBorder="1" applyAlignment="1">
      <alignment vertical="center"/>
    </xf>
    <xf numFmtId="168" fontId="29" fillId="0" borderId="3" xfId="19" applyNumberFormat="1" applyFont="1" applyFill="1" applyBorder="1" applyAlignment="1">
      <alignment vertical="center"/>
    </xf>
    <xf numFmtId="168" fontId="29" fillId="0" borderId="11" xfId="19" applyNumberFormat="1" applyFont="1" applyFill="1" applyBorder="1" applyAlignment="1">
      <alignment vertical="center"/>
    </xf>
    <xf numFmtId="166" fontId="29" fillId="0" borderId="0" xfId="20" applyNumberFormat="1" applyFont="1" applyAlignment="1">
      <alignment horizontal="center" vertical="center"/>
    </xf>
    <xf numFmtId="0" fontId="29" fillId="8" borderId="9" xfId="18" applyFont="1" applyFill="1" applyBorder="1" applyAlignment="1">
      <alignment vertical="center" wrapText="1"/>
    </xf>
    <xf numFmtId="168" fontId="29" fillId="0" borderId="0" xfId="19" applyNumberFormat="1" applyFont="1" applyFill="1" applyBorder="1" applyAlignment="1">
      <alignment vertical="center"/>
    </xf>
    <xf numFmtId="168" fontId="29" fillId="0" borderId="10" xfId="19" applyNumberFormat="1" applyFont="1" applyFill="1" applyBorder="1" applyAlignment="1">
      <alignment vertical="center"/>
    </xf>
    <xf numFmtId="166" fontId="29" fillId="8" borderId="0" xfId="20" applyNumberFormat="1" applyFont="1" applyFill="1" applyAlignment="1">
      <alignment horizontal="center" vertical="center"/>
    </xf>
    <xf numFmtId="0" fontId="27" fillId="8" borderId="9" xfId="18" applyFont="1" applyFill="1" applyBorder="1" applyAlignment="1">
      <alignment horizontal="left" vertical="center" wrapText="1"/>
    </xf>
    <xf numFmtId="168" fontId="27" fillId="0" borderId="0" xfId="19" applyNumberFormat="1" applyFont="1" applyFill="1" applyBorder="1" applyAlignment="1">
      <alignment vertical="center"/>
    </xf>
    <xf numFmtId="168" fontId="27" fillId="0" borderId="10" xfId="19" applyNumberFormat="1" applyFont="1" applyFill="1" applyBorder="1" applyAlignment="1">
      <alignment vertical="center"/>
    </xf>
    <xf numFmtId="166" fontId="27" fillId="0" borderId="0" xfId="20" applyNumberFormat="1" applyFont="1" applyAlignment="1">
      <alignment horizontal="center" vertical="center"/>
    </xf>
    <xf numFmtId="0" fontId="29" fillId="8" borderId="9" xfId="18" applyFont="1" applyFill="1" applyBorder="1" applyAlignment="1">
      <alignment vertical="center"/>
    </xf>
    <xf numFmtId="0" fontId="27" fillId="8" borderId="9" xfId="18" applyFont="1" applyFill="1" applyBorder="1" applyAlignment="1">
      <alignment vertical="center" wrapText="1"/>
    </xf>
    <xf numFmtId="166" fontId="27" fillId="8" borderId="0" xfId="20" applyNumberFormat="1" applyFont="1" applyFill="1" applyAlignment="1">
      <alignment horizontal="center" vertical="center"/>
    </xf>
    <xf numFmtId="0" fontId="27" fillId="6" borderId="9" xfId="18" applyFont="1" applyFill="1" applyBorder="1" applyAlignment="1">
      <alignment vertical="center"/>
    </xf>
    <xf numFmtId="166" fontId="27" fillId="6" borderId="0" xfId="20" applyNumberFormat="1" applyFont="1" applyFill="1" applyAlignment="1">
      <alignment horizontal="center" vertical="center"/>
    </xf>
    <xf numFmtId="0" fontId="29" fillId="6" borderId="9" xfId="18" applyFont="1" applyFill="1" applyBorder="1" applyAlignment="1">
      <alignment vertical="center"/>
    </xf>
    <xf numFmtId="166" fontId="29" fillId="6" borderId="0" xfId="20" applyNumberFormat="1" applyFont="1" applyFill="1" applyAlignment="1">
      <alignment horizontal="center" vertical="center"/>
    </xf>
    <xf numFmtId="0" fontId="29" fillId="0" borderId="5" xfId="18" applyFont="1" applyBorder="1" applyAlignment="1">
      <alignment vertical="center"/>
    </xf>
    <xf numFmtId="169" fontId="29" fillId="0" borderId="6" xfId="19" applyNumberFormat="1" applyFont="1" applyFill="1" applyBorder="1" applyAlignment="1">
      <alignment horizontal="right" vertical="center"/>
    </xf>
    <xf numFmtId="169" fontId="29" fillId="0" borderId="7" xfId="19" applyNumberFormat="1" applyFont="1" applyFill="1" applyBorder="1" applyAlignment="1">
      <alignment horizontal="right" vertical="center"/>
    </xf>
    <xf numFmtId="166" fontId="29" fillId="0" borderId="6" xfId="20" applyNumberFormat="1" applyFont="1" applyBorder="1" applyAlignment="1">
      <alignment horizontal="center" vertical="center"/>
    </xf>
    <xf numFmtId="0" fontId="29" fillId="0" borderId="9" xfId="18" applyFont="1" applyBorder="1" applyAlignment="1">
      <alignment vertical="center"/>
    </xf>
    <xf numFmtId="168" fontId="29" fillId="0" borderId="0" xfId="19" applyNumberFormat="1" applyFont="1" applyFill="1" applyBorder="1" applyAlignment="1">
      <alignment horizontal="right" vertical="center"/>
    </xf>
    <xf numFmtId="0" fontId="29" fillId="0" borderId="5" xfId="18" applyFont="1" applyBorder="1" applyAlignment="1">
      <alignment horizontal="justify" vertical="center" wrapText="1"/>
    </xf>
    <xf numFmtId="168" fontId="29" fillId="0" borderId="6" xfId="19" applyNumberFormat="1" applyFont="1" applyFill="1" applyBorder="1" applyAlignment="1">
      <alignment horizontal="right" vertical="center"/>
    </xf>
    <xf numFmtId="168" fontId="29" fillId="0" borderId="7" xfId="19" applyNumberFormat="1" applyFont="1" applyFill="1" applyBorder="1" applyAlignment="1">
      <alignment vertical="center"/>
    </xf>
    <xf numFmtId="0" fontId="27" fillId="0" borderId="9" xfId="18" applyFont="1" applyBorder="1" applyAlignment="1">
      <alignment horizontal="justify" vertical="center" wrapText="1"/>
    </xf>
    <xf numFmtId="10" fontId="29" fillId="0" borderId="0" xfId="20" applyNumberFormat="1" applyFont="1" applyBorder="1" applyAlignment="1">
      <alignment horizontal="right" vertical="center"/>
    </xf>
    <xf numFmtId="168" fontId="29" fillId="0" borderId="10" xfId="19" applyNumberFormat="1" applyFont="1" applyFill="1" applyBorder="1" applyAlignment="1">
      <alignment horizontal="right" vertical="center"/>
    </xf>
    <xf numFmtId="10" fontId="29" fillId="0" borderId="10" xfId="20" applyNumberFormat="1" applyFont="1" applyBorder="1" applyAlignment="1">
      <alignment horizontal="right" vertical="center"/>
    </xf>
    <xf numFmtId="170" fontId="29" fillId="0" borderId="0" xfId="19" applyFont="1" applyFill="1" applyBorder="1" applyAlignment="1">
      <alignment horizontal="center" vertical="center"/>
    </xf>
    <xf numFmtId="166" fontId="29" fillId="0" borderId="0" xfId="20" applyNumberFormat="1" applyFont="1" applyBorder="1" applyAlignment="1">
      <alignment horizontal="right" vertical="center"/>
    </xf>
    <xf numFmtId="166" fontId="29" fillId="0" borderId="10" xfId="20" applyNumberFormat="1" applyFont="1" applyBorder="1" applyAlignment="1">
      <alignment horizontal="right" vertical="center"/>
    </xf>
    <xf numFmtId="0" fontId="29" fillId="0" borderId="5" xfId="18" applyFont="1" applyBorder="1"/>
    <xf numFmtId="166" fontId="29" fillId="0" borderId="6" xfId="20" applyNumberFormat="1" applyFont="1" applyBorder="1" applyAlignment="1">
      <alignment horizontal="right" vertical="center"/>
    </xf>
    <xf numFmtId="166" fontId="29" fillId="0" borderId="7" xfId="20" applyNumberFormat="1" applyFont="1" applyBorder="1" applyAlignment="1">
      <alignment horizontal="right" vertical="center"/>
    </xf>
    <xf numFmtId="170" fontId="29" fillId="0" borderId="6" xfId="19" applyFont="1" applyFill="1" applyBorder="1" applyAlignment="1">
      <alignment horizontal="center" vertical="center"/>
    </xf>
    <xf numFmtId="0" fontId="27" fillId="0" borderId="9" xfId="18" applyFont="1" applyBorder="1" applyAlignment="1">
      <alignment vertical="center"/>
    </xf>
    <xf numFmtId="0" fontId="27" fillId="0" borderId="9" xfId="18" quotePrefix="1" applyFont="1" applyBorder="1" applyAlignment="1">
      <alignment vertical="center"/>
    </xf>
    <xf numFmtId="0" fontId="29" fillId="0" borderId="9" xfId="18" quotePrefix="1" applyFont="1" applyBorder="1" applyAlignment="1">
      <alignment vertical="center"/>
    </xf>
    <xf numFmtId="0" fontId="29" fillId="0" borderId="5" xfId="18" quotePrefix="1" applyFont="1" applyBorder="1" applyAlignment="1">
      <alignment vertical="center"/>
    </xf>
    <xf numFmtId="10" fontId="29" fillId="0" borderId="6" xfId="20" applyNumberFormat="1" applyFont="1" applyBorder="1" applyAlignment="1">
      <alignment horizontal="right" vertical="center"/>
    </xf>
    <xf numFmtId="10" fontId="29" fillId="0" borderId="7" xfId="20" applyNumberFormat="1" applyFont="1" applyBorder="1" applyAlignment="1">
      <alignment horizontal="right" vertical="center"/>
    </xf>
    <xf numFmtId="170" fontId="29" fillId="0" borderId="6" xfId="19" quotePrefix="1" applyFont="1" applyFill="1" applyBorder="1" applyAlignment="1">
      <alignment horizontal="center" vertical="center"/>
    </xf>
    <xf numFmtId="168" fontId="32" fillId="0" borderId="0" xfId="19" applyNumberFormat="1" applyFont="1" applyFill="1" applyBorder="1" applyAlignment="1">
      <alignment horizontal="right" vertical="center"/>
    </xf>
    <xf numFmtId="166" fontId="29" fillId="0" borderId="0" xfId="21" applyNumberFormat="1" applyFont="1" applyFill="1" applyBorder="1" applyAlignment="1">
      <alignment horizontal="right" vertical="center"/>
    </xf>
    <xf numFmtId="166" fontId="29" fillId="0" borderId="10" xfId="21" applyNumberFormat="1" applyFont="1" applyFill="1" applyBorder="1" applyAlignment="1">
      <alignment horizontal="right" vertical="center"/>
    </xf>
    <xf numFmtId="166" fontId="29" fillId="0" borderId="6" xfId="21" applyNumberFormat="1" applyFont="1" applyFill="1" applyBorder="1" applyAlignment="1">
      <alignment horizontal="right" vertical="center"/>
    </xf>
    <xf numFmtId="166" fontId="29" fillId="0" borderId="7" xfId="21" applyNumberFormat="1" applyFont="1" applyFill="1" applyBorder="1" applyAlignment="1">
      <alignment horizontal="right" vertical="center"/>
    </xf>
    <xf numFmtId="10" fontId="29" fillId="0" borderId="0" xfId="21" applyNumberFormat="1" applyFont="1" applyFill="1" applyBorder="1" applyAlignment="1">
      <alignment horizontal="right" vertical="center"/>
    </xf>
    <xf numFmtId="10" fontId="29" fillId="0" borderId="10" xfId="21" applyNumberFormat="1" applyFont="1" applyFill="1" applyBorder="1" applyAlignment="1">
      <alignment horizontal="right" vertical="center"/>
    </xf>
    <xf numFmtId="10" fontId="29" fillId="0" borderId="6" xfId="21" applyNumberFormat="1" applyFont="1" applyFill="1" applyBorder="1" applyAlignment="1">
      <alignment horizontal="right" vertical="center"/>
    </xf>
    <xf numFmtId="10" fontId="29" fillId="0" borderId="7" xfId="21" applyNumberFormat="1" applyFont="1" applyFill="1" applyBorder="1" applyAlignment="1">
      <alignment horizontal="right" vertical="center"/>
    </xf>
    <xf numFmtId="0" fontId="27" fillId="0" borderId="14" xfId="18" applyFont="1" applyBorder="1"/>
    <xf numFmtId="168" fontId="29" fillId="0" borderId="13" xfId="19" applyNumberFormat="1" applyFont="1" applyFill="1" applyBorder="1" applyAlignment="1">
      <alignment horizontal="right"/>
    </xf>
    <xf numFmtId="168" fontId="29" fillId="0" borderId="15" xfId="19" applyNumberFormat="1" applyFont="1" applyFill="1" applyBorder="1" applyAlignment="1">
      <alignment horizontal="right"/>
    </xf>
    <xf numFmtId="166" fontId="29" fillId="0" borderId="13" xfId="20" applyNumberFormat="1" applyFont="1" applyBorder="1" applyAlignment="1">
      <alignment horizontal="center"/>
    </xf>
    <xf numFmtId="0" fontId="27" fillId="0" borderId="9" xfId="18" applyFont="1" applyBorder="1"/>
    <xf numFmtId="168" fontId="27" fillId="0" borderId="0" xfId="19" applyNumberFormat="1" applyFont="1" applyFill="1" applyBorder="1" applyAlignment="1">
      <alignment horizontal="right"/>
    </xf>
    <xf numFmtId="168" fontId="27" fillId="0" borderId="10" xfId="19" applyNumberFormat="1" applyFont="1" applyFill="1" applyBorder="1" applyAlignment="1">
      <alignment horizontal="right"/>
    </xf>
    <xf numFmtId="166" fontId="27" fillId="0" borderId="0" xfId="20" applyNumberFormat="1" applyFont="1" applyAlignment="1">
      <alignment horizontal="center"/>
    </xf>
    <xf numFmtId="0" fontId="29" fillId="0" borderId="9" xfId="18" applyFont="1" applyBorder="1"/>
    <xf numFmtId="168" fontId="29" fillId="0" borderId="0" xfId="19" applyNumberFormat="1" applyFont="1" applyFill="1" applyBorder="1" applyAlignment="1">
      <alignment horizontal="right"/>
    </xf>
    <xf numFmtId="168" fontId="29" fillId="0" borderId="10" xfId="19" applyNumberFormat="1" applyFont="1" applyFill="1" applyBorder="1" applyAlignment="1">
      <alignment horizontal="right"/>
    </xf>
    <xf numFmtId="166" fontId="29" fillId="0" borderId="0" xfId="20" applyNumberFormat="1" applyFont="1" applyAlignment="1">
      <alignment horizontal="center"/>
    </xf>
    <xf numFmtId="168" fontId="29" fillId="0" borderId="6" xfId="19" applyNumberFormat="1" applyFont="1" applyFill="1" applyBorder="1" applyAlignment="1">
      <alignment horizontal="right"/>
    </xf>
    <xf numFmtId="168" fontId="29" fillId="0" borderId="7" xfId="19" applyNumberFormat="1" applyFont="1" applyFill="1" applyBorder="1" applyAlignment="1">
      <alignment horizontal="right"/>
    </xf>
    <xf numFmtId="166" fontId="29" fillId="0" borderId="6" xfId="20" applyNumberFormat="1" applyFont="1" applyBorder="1" applyAlignment="1">
      <alignment horizontal="center"/>
    </xf>
    <xf numFmtId="0" fontId="29" fillId="0" borderId="0" xfId="0" applyFont="1" applyAlignment="1">
      <alignment horizontal="left" vertical="center" wrapText="1"/>
    </xf>
    <xf numFmtId="0" fontId="29" fillId="0" borderId="0" xfId="0" applyFont="1" applyAlignment="1">
      <alignment horizontal="left"/>
    </xf>
    <xf numFmtId="0" fontId="25" fillId="3" borderId="1" xfId="0" applyFont="1" applyFill="1" applyBorder="1"/>
    <xf numFmtId="0" fontId="25" fillId="3" borderId="3" xfId="0" applyFont="1" applyFill="1" applyBorder="1"/>
    <xf numFmtId="0" fontId="25" fillId="3" borderId="8" xfId="0" quotePrefix="1" applyFont="1" applyFill="1" applyBorder="1"/>
    <xf numFmtId="0" fontId="25" fillId="3" borderId="9" xfId="0" applyFont="1" applyFill="1" applyBorder="1" applyAlignment="1">
      <alignment horizontal="center"/>
    </xf>
    <xf numFmtId="0" fontId="25" fillId="3" borderId="10" xfId="0" applyFont="1" applyFill="1" applyBorder="1" applyAlignment="1">
      <alignment horizontal="center"/>
    </xf>
    <xf numFmtId="0" fontId="25" fillId="3" borderId="5" xfId="0" applyFont="1" applyFill="1" applyBorder="1"/>
    <xf numFmtId="0" fontId="25" fillId="3" borderId="7" xfId="0" applyFont="1" applyFill="1" applyBorder="1"/>
    <xf numFmtId="0" fontId="37" fillId="0" borderId="8" xfId="0" applyFont="1" applyBorder="1"/>
    <xf numFmtId="0" fontId="27" fillId="2" borderId="9"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10" xfId="0" applyFont="1" applyFill="1" applyBorder="1" applyAlignment="1">
      <alignment horizontal="center" vertical="center" wrapText="1"/>
    </xf>
    <xf numFmtId="0" fontId="27" fillId="0" borderId="9" xfId="0" applyFont="1" applyBorder="1" applyAlignment="1">
      <alignment horizontal="center" vertical="center" wrapText="1"/>
    </xf>
    <xf numFmtId="0" fontId="32" fillId="0" borderId="0" xfId="0" applyFont="1" applyAlignment="1">
      <alignment horizontal="center"/>
    </xf>
    <xf numFmtId="0" fontId="32" fillId="0" borderId="8" xfId="0" applyFont="1" applyBorder="1"/>
    <xf numFmtId="3" fontId="29" fillId="2" borderId="9" xfId="0" applyNumberFormat="1" applyFont="1" applyFill="1" applyBorder="1" applyAlignment="1">
      <alignment horizontal="center" vertical="center"/>
    </xf>
    <xf numFmtId="3" fontId="29" fillId="2" borderId="0" xfId="0" applyNumberFormat="1" applyFont="1" applyFill="1" applyAlignment="1">
      <alignment horizontal="center" vertical="center"/>
    </xf>
    <xf numFmtId="3" fontId="29" fillId="2" borderId="10" xfId="0" applyNumberFormat="1" applyFont="1" applyFill="1" applyBorder="1" applyAlignment="1">
      <alignment horizontal="center" vertical="center"/>
    </xf>
    <xf numFmtId="10" fontId="40" fillId="0" borderId="9" xfId="0" applyNumberFormat="1" applyFont="1" applyBorder="1" applyAlignment="1">
      <alignment horizontal="center" wrapText="1"/>
    </xf>
    <xf numFmtId="10" fontId="40" fillId="0" borderId="0" xfId="0" applyNumberFormat="1" applyFont="1" applyAlignment="1">
      <alignment horizontal="center" wrapText="1"/>
    </xf>
    <xf numFmtId="3" fontId="32" fillId="0" borderId="0" xfId="0" applyNumberFormat="1" applyFont="1" applyAlignment="1">
      <alignment horizontal="center"/>
    </xf>
    <xf numFmtId="10" fontId="32" fillId="0" borderId="0" xfId="0" applyNumberFormat="1" applyFont="1" applyAlignment="1">
      <alignment horizontal="center"/>
    </xf>
    <xf numFmtId="0" fontId="40" fillId="0" borderId="9" xfId="0" applyFont="1" applyBorder="1" applyAlignment="1">
      <alignment horizontal="center" wrapText="1"/>
    </xf>
    <xf numFmtId="0" fontId="29" fillId="2" borderId="9" xfId="0" applyFont="1" applyFill="1" applyBorder="1" applyAlignment="1">
      <alignment horizontal="center" vertical="center"/>
    </xf>
    <xf numFmtId="0" fontId="29" fillId="2" borderId="0" xfId="0" applyFont="1" applyFill="1" applyAlignment="1">
      <alignment horizontal="center" vertical="center"/>
    </xf>
    <xf numFmtId="0" fontId="29" fillId="2" borderId="10" xfId="0" applyFont="1" applyFill="1" applyBorder="1" applyAlignment="1">
      <alignment horizontal="center" vertical="center"/>
    </xf>
    <xf numFmtId="0" fontId="40" fillId="0" borderId="0" xfId="0" applyFont="1" applyAlignment="1">
      <alignment horizontal="center" wrapText="1"/>
    </xf>
    <xf numFmtId="0" fontId="37" fillId="0" borderId="4" xfId="0" applyFont="1" applyBorder="1"/>
    <xf numFmtId="3" fontId="29" fillId="2" borderId="5" xfId="0" applyNumberFormat="1" applyFont="1" applyFill="1" applyBorder="1" applyAlignment="1">
      <alignment horizontal="center" vertical="center"/>
    </xf>
    <xf numFmtId="3" fontId="29" fillId="2" borderId="6" xfId="0" applyNumberFormat="1" applyFont="1" applyFill="1" applyBorder="1" applyAlignment="1">
      <alignment horizontal="center" vertical="center"/>
    </xf>
    <xf numFmtId="3" fontId="29" fillId="2" borderId="7" xfId="0" applyNumberFormat="1" applyFont="1" applyFill="1" applyBorder="1" applyAlignment="1">
      <alignment horizontal="center" vertical="center"/>
    </xf>
    <xf numFmtId="10" fontId="40" fillId="0" borderId="5" xfId="0" applyNumberFormat="1" applyFont="1" applyBorder="1" applyAlignment="1">
      <alignment horizontal="center" wrapText="1"/>
    </xf>
    <xf numFmtId="10" fontId="40" fillId="0" borderId="6" xfId="0" applyNumberFormat="1" applyFont="1" applyBorder="1" applyAlignment="1">
      <alignment horizontal="center" wrapText="1"/>
    </xf>
    <xf numFmtId="3" fontId="32" fillId="0" borderId="6" xfId="0" applyNumberFormat="1" applyFont="1" applyBorder="1" applyAlignment="1">
      <alignment horizontal="center"/>
    </xf>
    <xf numFmtId="10" fontId="32" fillId="0" borderId="6" xfId="0" applyNumberFormat="1" applyFont="1" applyBorder="1" applyAlignment="1">
      <alignment horizontal="center"/>
    </xf>
    <xf numFmtId="3" fontId="27" fillId="2" borderId="5" xfId="0" applyNumberFormat="1" applyFont="1" applyFill="1" applyBorder="1" applyAlignment="1">
      <alignment horizontal="center" vertical="center" wrapText="1"/>
    </xf>
    <xf numFmtId="3" fontId="27" fillId="2" borderId="6" xfId="0" applyNumberFormat="1" applyFont="1" applyFill="1" applyBorder="1" applyAlignment="1">
      <alignment horizontal="center" vertical="center" wrapText="1"/>
    </xf>
    <xf numFmtId="3" fontId="27" fillId="2" borderId="7" xfId="0" applyNumberFormat="1" applyFont="1" applyFill="1" applyBorder="1" applyAlignment="1">
      <alignment horizontal="center" vertical="center" wrapText="1"/>
    </xf>
    <xf numFmtId="10" fontId="41" fillId="0" borderId="5" xfId="0" applyNumberFormat="1" applyFont="1" applyBorder="1" applyAlignment="1">
      <alignment horizontal="center" vertical="center" wrapText="1"/>
    </xf>
    <xf numFmtId="10" fontId="41" fillId="0" borderId="6" xfId="0" applyNumberFormat="1" applyFont="1" applyBorder="1" applyAlignment="1">
      <alignment horizontal="center" vertical="center" wrapText="1"/>
    </xf>
    <xf numFmtId="3" fontId="37" fillId="0" borderId="6" xfId="0" applyNumberFormat="1" applyFont="1" applyBorder="1" applyAlignment="1">
      <alignment horizontal="center"/>
    </xf>
    <xf numFmtId="10" fontId="37" fillId="0" borderId="6" xfId="0" applyNumberFormat="1" applyFont="1" applyBorder="1" applyAlignment="1">
      <alignment horizontal="center"/>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3" fontId="43" fillId="2" borderId="0" xfId="0" applyNumberFormat="1" applyFont="1" applyFill="1" applyAlignment="1">
      <alignment horizontal="center" vertical="center"/>
    </xf>
    <xf numFmtId="10" fontId="44" fillId="0" borderId="0" xfId="0" applyNumberFormat="1" applyFont="1" applyAlignment="1">
      <alignment horizontal="center" wrapText="1"/>
    </xf>
    <xf numFmtId="0" fontId="44" fillId="0" borderId="0" xfId="0" applyFont="1" applyAlignment="1">
      <alignment horizontal="center" wrapText="1"/>
    </xf>
    <xf numFmtId="0" fontId="43" fillId="2" borderId="0" xfId="0" applyFont="1" applyFill="1" applyAlignment="1">
      <alignment horizontal="center" vertical="center"/>
    </xf>
    <xf numFmtId="3" fontId="42" fillId="2" borderId="0" xfId="0" applyNumberFormat="1" applyFont="1" applyFill="1" applyAlignment="1">
      <alignment horizontal="center" vertical="center" wrapText="1"/>
    </xf>
    <xf numFmtId="10" fontId="45" fillId="0" borderId="0" xfId="0" applyNumberFormat="1" applyFont="1" applyAlignment="1">
      <alignment horizontal="center" vertical="center" wrapText="1"/>
    </xf>
    <xf numFmtId="0" fontId="32" fillId="3" borderId="0" xfId="0" quotePrefix="1" applyFont="1" applyFill="1"/>
    <xf numFmtId="0" fontId="27" fillId="2" borderId="9" xfId="0" applyFont="1" applyFill="1" applyBorder="1" applyAlignment="1">
      <alignment horizontal="left" vertical="center"/>
    </xf>
    <xf numFmtId="0" fontId="27" fillId="0" borderId="0" xfId="0" applyFont="1" applyAlignment="1">
      <alignment horizontal="center" vertical="center" wrapText="1"/>
    </xf>
    <xf numFmtId="0" fontId="29" fillId="0" borderId="9" xfId="0" applyFont="1" applyBorder="1" applyAlignment="1">
      <alignment wrapText="1"/>
    </xf>
    <xf numFmtId="166" fontId="29" fillId="0" borderId="9" xfId="0" applyNumberFormat="1" applyFont="1" applyBorder="1" applyAlignment="1">
      <alignment horizontal="center"/>
    </xf>
    <xf numFmtId="166" fontId="29" fillId="0" borderId="0" xfId="0" applyNumberFormat="1" applyFont="1" applyAlignment="1">
      <alignment horizontal="center"/>
    </xf>
    <xf numFmtId="166" fontId="29" fillId="0" borderId="10" xfId="0" applyNumberFormat="1" applyFont="1" applyBorder="1" applyAlignment="1">
      <alignment horizontal="center"/>
    </xf>
    <xf numFmtId="10" fontId="29" fillId="0" borderId="0" xfId="0" applyNumberFormat="1" applyFont="1" applyAlignment="1">
      <alignment horizontal="center" vertical="center"/>
    </xf>
    <xf numFmtId="166" fontId="40" fillId="0" borderId="9" xfId="0" applyNumberFormat="1" applyFont="1" applyBorder="1" applyAlignment="1">
      <alignment horizontal="center" wrapText="1"/>
    </xf>
    <xf numFmtId="166" fontId="40" fillId="0" borderId="0" xfId="0" applyNumberFormat="1" applyFont="1" applyAlignment="1">
      <alignment horizontal="center" wrapText="1"/>
    </xf>
    <xf numFmtId="166" fontId="40" fillId="0" borderId="10" xfId="0" applyNumberFormat="1" applyFont="1" applyBorder="1" applyAlignment="1">
      <alignment horizontal="center" wrapText="1"/>
    </xf>
    <xf numFmtId="10" fontId="40" fillId="0" borderId="0" xfId="0" applyNumberFormat="1" applyFont="1" applyAlignment="1">
      <alignment horizontal="center" vertical="center" wrapText="1"/>
    </xf>
    <xf numFmtId="0" fontId="27" fillId="0" borderId="9" xfId="0" applyFont="1" applyBorder="1" applyAlignment="1">
      <alignment wrapText="1"/>
    </xf>
    <xf numFmtId="166" fontId="41" fillId="0" borderId="9" xfId="0" applyNumberFormat="1" applyFont="1" applyBorder="1" applyAlignment="1">
      <alignment horizontal="center" wrapText="1"/>
    </xf>
    <xf numFmtId="166" fontId="41" fillId="0" borderId="0" xfId="0" applyNumberFormat="1" applyFont="1" applyAlignment="1">
      <alignment horizontal="center" wrapText="1"/>
    </xf>
    <xf numFmtId="166" fontId="41" fillId="0" borderId="10" xfId="0" applyNumberFormat="1" applyFont="1" applyBorder="1" applyAlignment="1">
      <alignment horizontal="center" wrapText="1"/>
    </xf>
    <xf numFmtId="0" fontId="41" fillId="0" borderId="0" xfId="0" applyFont="1" applyAlignment="1">
      <alignment horizontal="center" vertical="center" wrapText="1"/>
    </xf>
    <xf numFmtId="0" fontId="29" fillId="0" borderId="9" xfId="0" applyFont="1" applyBorder="1" applyAlignment="1">
      <alignment horizontal="left" vertical="center" wrapText="1"/>
    </xf>
    <xf numFmtId="0" fontId="40" fillId="0" borderId="0" xfId="0" applyFont="1" applyAlignment="1">
      <alignment horizontal="center" vertical="center" wrapText="1"/>
    </xf>
    <xf numFmtId="0" fontId="27" fillId="0" borderId="9" xfId="0" applyFont="1" applyBorder="1" applyAlignment="1">
      <alignment horizontal="left" vertical="center" wrapText="1"/>
    </xf>
    <xf numFmtId="166" fontId="40" fillId="0" borderId="9" xfId="0" applyNumberFormat="1" applyFont="1" applyBorder="1" applyAlignment="1">
      <alignment horizontal="center" vertical="center" wrapText="1"/>
    </xf>
    <xf numFmtId="166" fontId="40" fillId="0" borderId="0" xfId="0" applyNumberFormat="1" applyFont="1" applyAlignment="1">
      <alignment horizontal="center" vertical="center" wrapText="1"/>
    </xf>
    <xf numFmtId="166" fontId="40" fillId="0" borderId="10" xfId="0" applyNumberFormat="1" applyFont="1" applyBorder="1" applyAlignment="1">
      <alignment horizontal="center" vertical="center" wrapText="1"/>
    </xf>
    <xf numFmtId="0" fontId="29" fillId="0" borderId="5" xfId="0" applyFont="1" applyBorder="1" applyAlignment="1">
      <alignment wrapText="1"/>
    </xf>
    <xf numFmtId="166" fontId="40" fillId="0" borderId="5" xfId="0" applyNumberFormat="1" applyFont="1" applyBorder="1" applyAlignment="1">
      <alignment horizontal="center" vertical="center" wrapText="1"/>
    </xf>
    <xf numFmtId="166" fontId="40" fillId="0" borderId="6" xfId="0" applyNumberFormat="1" applyFont="1" applyBorder="1" applyAlignment="1">
      <alignment horizontal="center" vertical="center" wrapText="1"/>
    </xf>
    <xf numFmtId="166" fontId="40" fillId="0" borderId="7" xfId="0" applyNumberFormat="1" applyFont="1" applyBorder="1" applyAlignment="1">
      <alignment horizontal="center" vertical="center" wrapText="1"/>
    </xf>
    <xf numFmtId="10" fontId="40" fillId="0" borderId="6" xfId="0" applyNumberFormat="1" applyFont="1" applyBorder="1" applyAlignment="1">
      <alignment horizontal="center" vertical="center" wrapText="1"/>
    </xf>
    <xf numFmtId="0" fontId="27" fillId="0" borderId="14" xfId="0" applyFont="1" applyBorder="1" applyAlignment="1">
      <alignment horizontal="left" vertical="center" wrapText="1"/>
    </xf>
    <xf numFmtId="166" fontId="41" fillId="0" borderId="14" xfId="0" applyNumberFormat="1" applyFont="1" applyBorder="1" applyAlignment="1">
      <alignment horizontal="center" vertical="center" wrapText="1"/>
    </xf>
    <xf numFmtId="166" fontId="41" fillId="0" borderId="13" xfId="0" applyNumberFormat="1" applyFont="1" applyBorder="1" applyAlignment="1">
      <alignment horizontal="center" vertical="center" wrapText="1"/>
    </xf>
    <xf numFmtId="166" fontId="41" fillId="0" borderId="15" xfId="0" applyNumberFormat="1" applyFont="1" applyBorder="1" applyAlignment="1">
      <alignment horizontal="center" vertical="center" wrapText="1"/>
    </xf>
    <xf numFmtId="10" fontId="41" fillId="0" borderId="13" xfId="0" applyNumberFormat="1" applyFont="1" applyBorder="1" applyAlignment="1">
      <alignment horizontal="center" vertical="center" wrapText="1"/>
    </xf>
    <xf numFmtId="0" fontId="32" fillId="3" borderId="0" xfId="0" applyFont="1" applyFill="1"/>
    <xf numFmtId="0" fontId="25" fillId="3" borderId="0" xfId="0" quotePrefix="1" applyFont="1" applyFill="1"/>
    <xf numFmtId="0" fontId="25" fillId="3" borderId="9" xfId="0" quotePrefix="1" applyFont="1" applyFill="1" applyBorder="1" applyAlignment="1">
      <alignment horizontal="center"/>
    </xf>
    <xf numFmtId="0" fontId="25" fillId="3" borderId="0" xfId="0" quotePrefix="1" applyFont="1" applyFill="1" applyAlignment="1">
      <alignment horizontal="center"/>
    </xf>
    <xf numFmtId="0" fontId="25" fillId="3" borderId="10" xfId="0" quotePrefix="1" applyFont="1" applyFill="1" applyBorder="1" applyAlignment="1">
      <alignment horizontal="center"/>
    </xf>
    <xf numFmtId="0" fontId="29" fillId="2" borderId="9" xfId="0" applyFont="1" applyFill="1" applyBorder="1" applyAlignment="1">
      <alignment vertical="center"/>
    </xf>
    <xf numFmtId="3" fontId="29" fillId="0" borderId="2" xfId="0" applyNumberFormat="1" applyFont="1" applyBorder="1" applyAlignment="1">
      <alignment vertical="center"/>
    </xf>
    <xf numFmtId="3" fontId="29" fillId="0" borderId="3" xfId="0" applyNumberFormat="1" applyFont="1" applyBorder="1" applyAlignment="1">
      <alignment vertical="center"/>
    </xf>
    <xf numFmtId="3" fontId="29" fillId="0" borderId="11" xfId="0" applyNumberFormat="1" applyFont="1" applyBorder="1" applyAlignment="1">
      <alignment vertical="center"/>
    </xf>
    <xf numFmtId="10" fontId="29" fillId="0" borderId="2" xfId="0" applyNumberFormat="1" applyFont="1" applyBorder="1" applyAlignment="1">
      <alignment vertical="center"/>
    </xf>
    <xf numFmtId="10" fontId="29" fillId="0" borderId="11" xfId="0" applyNumberFormat="1" applyFont="1" applyBorder="1" applyAlignment="1">
      <alignment vertical="center"/>
    </xf>
    <xf numFmtId="3" fontId="29" fillId="0" borderId="9" xfId="0" applyNumberFormat="1" applyFont="1" applyBorder="1" applyAlignment="1">
      <alignment vertical="center"/>
    </xf>
    <xf numFmtId="3" fontId="29" fillId="0" borderId="0" xfId="0" applyNumberFormat="1" applyFont="1" applyAlignment="1">
      <alignment vertical="center"/>
    </xf>
    <xf numFmtId="3" fontId="29" fillId="0" borderId="10" xfId="0" applyNumberFormat="1" applyFont="1" applyBorder="1" applyAlignment="1">
      <alignment vertical="center"/>
    </xf>
    <xf numFmtId="10" fontId="29" fillId="0" borderId="9" xfId="0" applyNumberFormat="1" applyFont="1" applyBorder="1" applyAlignment="1">
      <alignment vertical="center"/>
    </xf>
    <xf numFmtId="10" fontId="29" fillId="0" borderId="10" xfId="0" applyNumberFormat="1" applyFont="1" applyBorder="1" applyAlignment="1">
      <alignment vertical="center"/>
    </xf>
    <xf numFmtId="3" fontId="29" fillId="0" borderId="9" xfId="0" applyNumberFormat="1" applyFont="1" applyBorder="1"/>
    <xf numFmtId="3" fontId="29" fillId="0" borderId="0" xfId="0" applyNumberFormat="1" applyFont="1"/>
    <xf numFmtId="10" fontId="29" fillId="0" borderId="9" xfId="0" applyNumberFormat="1" applyFont="1" applyBorder="1"/>
    <xf numFmtId="10" fontId="29" fillId="0" borderId="10" xfId="0" applyNumberFormat="1" applyFont="1" applyBorder="1"/>
    <xf numFmtId="0" fontId="29" fillId="2" borderId="5" xfId="0" applyFont="1" applyFill="1" applyBorder="1" applyAlignment="1">
      <alignment horizontal="left"/>
    </xf>
    <xf numFmtId="3" fontId="29" fillId="0" borderId="5" xfId="0" applyNumberFormat="1" applyFont="1" applyBorder="1" applyAlignment="1">
      <alignment vertical="center"/>
    </xf>
    <xf numFmtId="3" fontId="29" fillId="0" borderId="6" xfId="0" applyNumberFormat="1" applyFont="1" applyBorder="1" applyAlignment="1">
      <alignment vertical="center"/>
    </xf>
    <xf numFmtId="3" fontId="29" fillId="0" borderId="7" xfId="0" applyNumberFormat="1" applyFont="1" applyBorder="1" applyAlignment="1">
      <alignment vertical="center"/>
    </xf>
    <xf numFmtId="0" fontId="32" fillId="0" borderId="6" xfId="0" applyFont="1" applyBorder="1"/>
    <xf numFmtId="0" fontId="27" fillId="2" borderId="14" xfId="0" applyFont="1" applyFill="1" applyBorder="1" applyAlignment="1">
      <alignment vertical="center"/>
    </xf>
    <xf numFmtId="3" fontId="27" fillId="0" borderId="14" xfId="0" applyNumberFormat="1" applyFont="1" applyBorder="1" applyAlignment="1">
      <alignment vertical="center"/>
    </xf>
    <xf numFmtId="3" fontId="27" fillId="0" borderId="13" xfId="0" applyNumberFormat="1" applyFont="1" applyBorder="1" applyAlignment="1">
      <alignment vertical="center"/>
    </xf>
    <xf numFmtId="10" fontId="27" fillId="0" borderId="14" xfId="0" applyNumberFormat="1" applyFont="1" applyBorder="1" applyAlignment="1">
      <alignment vertical="center"/>
    </xf>
    <xf numFmtId="10" fontId="27" fillId="0" borderId="15" xfId="0" applyNumberFormat="1" applyFont="1" applyBorder="1" applyAlignment="1">
      <alignment vertical="center"/>
    </xf>
    <xf numFmtId="0" fontId="32" fillId="0" borderId="13" xfId="0" applyFont="1" applyBorder="1"/>
    <xf numFmtId="3" fontId="29" fillId="2" borderId="2" xfId="0" applyNumberFormat="1" applyFont="1" applyFill="1" applyBorder="1"/>
    <xf numFmtId="3" fontId="29" fillId="2" borderId="3" xfId="0" applyNumberFormat="1" applyFont="1" applyFill="1" applyBorder="1"/>
    <xf numFmtId="3" fontId="29" fillId="2" borderId="11" xfId="0" applyNumberFormat="1" applyFont="1" applyFill="1" applyBorder="1"/>
    <xf numFmtId="10" fontId="29" fillId="2" borderId="3" xfId="0" applyNumberFormat="1" applyFont="1" applyFill="1" applyBorder="1"/>
    <xf numFmtId="10" fontId="29" fillId="2" borderId="11" xfId="0" applyNumberFormat="1" applyFont="1" applyFill="1" applyBorder="1"/>
    <xf numFmtId="3" fontId="29" fillId="2" borderId="9" xfId="0" applyNumberFormat="1" applyFont="1" applyFill="1" applyBorder="1" applyAlignment="1">
      <alignment vertical="center"/>
    </xf>
    <xf numFmtId="3" fontId="29" fillId="2" borderId="0" xfId="0" applyNumberFormat="1" applyFont="1" applyFill="1" applyAlignment="1">
      <alignment vertical="center"/>
    </xf>
    <xf numFmtId="3" fontId="29" fillId="2" borderId="10" xfId="0" applyNumberFormat="1" applyFont="1" applyFill="1" applyBorder="1" applyAlignment="1">
      <alignment vertical="center"/>
    </xf>
    <xf numFmtId="10" fontId="29" fillId="2" borderId="0" xfId="0" applyNumberFormat="1" applyFont="1" applyFill="1" applyAlignment="1">
      <alignment vertical="center"/>
    </xf>
    <xf numFmtId="10" fontId="29" fillId="2" borderId="10" xfId="0" applyNumberFormat="1" applyFont="1" applyFill="1" applyBorder="1" applyAlignment="1">
      <alignment vertical="center"/>
    </xf>
    <xf numFmtId="0" fontId="29" fillId="2" borderId="5" xfId="0" applyFont="1" applyFill="1" applyBorder="1" applyAlignment="1">
      <alignment vertical="center"/>
    </xf>
    <xf numFmtId="3" fontId="29" fillId="2" borderId="5" xfId="0" applyNumberFormat="1" applyFont="1" applyFill="1" applyBorder="1"/>
    <xf numFmtId="3" fontId="29" fillId="2" borderId="6" xfId="0" applyNumberFormat="1" applyFont="1" applyFill="1" applyBorder="1"/>
    <xf numFmtId="3" fontId="29" fillId="2" borderId="7" xfId="0" applyNumberFormat="1" applyFont="1" applyFill="1" applyBorder="1"/>
    <xf numFmtId="10" fontId="29" fillId="2" borderId="6" xfId="0" applyNumberFormat="1" applyFont="1" applyFill="1" applyBorder="1"/>
    <xf numFmtId="10" fontId="29" fillId="2" borderId="7" xfId="0" applyNumberFormat="1" applyFont="1" applyFill="1" applyBorder="1"/>
    <xf numFmtId="3" fontId="27" fillId="2" borderId="14" xfId="0" applyNumberFormat="1" applyFont="1" applyFill="1" applyBorder="1" applyAlignment="1">
      <alignment vertical="center"/>
    </xf>
    <xf numFmtId="3" fontId="27" fillId="2" borderId="13" xfId="0" applyNumberFormat="1" applyFont="1" applyFill="1" applyBorder="1" applyAlignment="1">
      <alignment vertical="center"/>
    </xf>
    <xf numFmtId="10" fontId="27" fillId="2" borderId="14" xfId="0" applyNumberFormat="1" applyFont="1" applyFill="1" applyBorder="1" applyAlignment="1">
      <alignment vertical="center"/>
    </xf>
    <xf numFmtId="10" fontId="27" fillId="2" borderId="15" xfId="0" applyNumberFormat="1" applyFont="1" applyFill="1" applyBorder="1" applyAlignment="1">
      <alignment vertical="center"/>
    </xf>
    <xf numFmtId="0" fontId="32" fillId="3" borderId="3" xfId="0" applyFont="1" applyFill="1" applyBorder="1"/>
    <xf numFmtId="0" fontId="46" fillId="3" borderId="9" xfId="0" applyFont="1" applyFill="1" applyBorder="1" applyAlignment="1">
      <alignment horizontal="center"/>
    </xf>
    <xf numFmtId="0" fontId="46" fillId="3" borderId="0" xfId="0" applyFont="1" applyFill="1" applyAlignment="1">
      <alignment horizontal="center"/>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9"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5" xfId="0" applyFont="1" applyFill="1" applyBorder="1" applyAlignment="1">
      <alignment horizontal="center"/>
    </xf>
    <xf numFmtId="0" fontId="25" fillId="3" borderId="6" xfId="0" applyFont="1" applyFill="1" applyBorder="1" applyAlignment="1">
      <alignment horizontal="center"/>
    </xf>
    <xf numFmtId="0" fontId="25" fillId="3" borderId="7" xfId="0" applyFont="1" applyFill="1" applyBorder="1" applyAlignment="1">
      <alignment horizontal="center"/>
    </xf>
    <xf numFmtId="0" fontId="25" fillId="3" borderId="5" xfId="0" quotePrefix="1" applyFont="1" applyFill="1" applyBorder="1" applyAlignment="1">
      <alignment horizontal="center"/>
    </xf>
    <xf numFmtId="0" fontId="48" fillId="4" borderId="5" xfId="0" applyFont="1" applyFill="1" applyBorder="1" applyAlignment="1">
      <alignment horizontal="center"/>
    </xf>
    <xf numFmtId="0" fontId="48" fillId="4" borderId="6" xfId="0" applyFont="1" applyFill="1" applyBorder="1" applyAlignment="1">
      <alignment horizontal="center"/>
    </xf>
    <xf numFmtId="0" fontId="41" fillId="2" borderId="8" xfId="0" applyFont="1" applyFill="1" applyBorder="1" applyAlignment="1">
      <alignment vertical="center"/>
    </xf>
    <xf numFmtId="3" fontId="41" fillId="2" borderId="2" xfId="0" applyNumberFormat="1" applyFont="1" applyFill="1" applyBorder="1" applyAlignment="1">
      <alignment horizontal="center" vertical="center"/>
    </xf>
    <xf numFmtId="3" fontId="41" fillId="2" borderId="3" xfId="0" applyNumberFormat="1" applyFont="1" applyFill="1" applyBorder="1" applyAlignment="1">
      <alignment horizontal="center" vertical="center"/>
    </xf>
    <xf numFmtId="3" fontId="41" fillId="2" borderId="11" xfId="0" applyNumberFormat="1" applyFont="1" applyFill="1" applyBorder="1" applyAlignment="1">
      <alignment horizontal="center" vertical="center"/>
    </xf>
    <xf numFmtId="10" fontId="41" fillId="2" borderId="3" xfId="0" applyNumberFormat="1" applyFont="1" applyFill="1" applyBorder="1" applyAlignment="1">
      <alignment horizontal="center" vertical="center"/>
    </xf>
    <xf numFmtId="10" fontId="41" fillId="2" borderId="11" xfId="0" applyNumberFormat="1" applyFont="1" applyFill="1" applyBorder="1" applyAlignment="1">
      <alignment horizontal="center" vertical="center"/>
    </xf>
    <xf numFmtId="10" fontId="41" fillId="2" borderId="9" xfId="0" applyNumberFormat="1" applyFont="1" applyFill="1" applyBorder="1" applyAlignment="1">
      <alignment horizontal="center" vertical="center"/>
    </xf>
    <xf numFmtId="10" fontId="41" fillId="2" borderId="10" xfId="0" applyNumberFormat="1" applyFont="1" applyFill="1" applyBorder="1" applyAlignment="1">
      <alignment horizontal="center" vertical="center"/>
    </xf>
    <xf numFmtId="10" fontId="41" fillId="2" borderId="0" xfId="0" applyNumberFormat="1" applyFont="1" applyFill="1" applyAlignment="1">
      <alignment horizontal="center" vertical="center"/>
    </xf>
    <xf numFmtId="0" fontId="41" fillId="2" borderId="8" xfId="0" applyFont="1" applyFill="1" applyBorder="1" applyAlignment="1">
      <alignment horizontal="left" vertical="center" indent="1"/>
    </xf>
    <xf numFmtId="3" fontId="41" fillId="2" borderId="9" xfId="0" applyNumberFormat="1" applyFont="1" applyFill="1" applyBorder="1" applyAlignment="1">
      <alignment horizontal="center" vertical="center"/>
    </xf>
    <xf numFmtId="3" fontId="41" fillId="2" borderId="0" xfId="0" applyNumberFormat="1" applyFont="1" applyFill="1" applyAlignment="1">
      <alignment horizontal="center" vertical="center"/>
    </xf>
    <xf numFmtId="3" fontId="41" fillId="2" borderId="10" xfId="0" applyNumberFormat="1" applyFont="1" applyFill="1" applyBorder="1" applyAlignment="1">
      <alignment horizontal="center" vertical="center"/>
    </xf>
    <xf numFmtId="0" fontId="40" fillId="2" borderId="8" xfId="0" applyFont="1" applyFill="1" applyBorder="1" applyAlignment="1">
      <alignment horizontal="left" vertical="center" indent="1"/>
    </xf>
    <xf numFmtId="3" fontId="40" fillId="2" borderId="9" xfId="0" applyNumberFormat="1" applyFont="1" applyFill="1" applyBorder="1" applyAlignment="1">
      <alignment horizontal="center" vertical="center"/>
    </xf>
    <xf numFmtId="3" fontId="40" fillId="2" borderId="0" xfId="0" applyNumberFormat="1" applyFont="1" applyFill="1" applyAlignment="1">
      <alignment horizontal="center" vertical="center"/>
    </xf>
    <xf numFmtId="3" fontId="40" fillId="2" borderId="10" xfId="0" applyNumberFormat="1" applyFont="1" applyFill="1" applyBorder="1" applyAlignment="1">
      <alignment horizontal="center" vertical="center"/>
    </xf>
    <xf numFmtId="10" fontId="40" fillId="9" borderId="0" xfId="0" applyNumberFormat="1" applyFont="1" applyFill="1" applyAlignment="1">
      <alignment horizontal="center" vertical="center"/>
    </xf>
    <xf numFmtId="10" fontId="29" fillId="9" borderId="0" xfId="0" applyNumberFormat="1" applyFont="1" applyFill="1" applyAlignment="1">
      <alignment horizontal="center" vertical="center"/>
    </xf>
    <xf numFmtId="10" fontId="29" fillId="9" borderId="9" xfId="0" applyNumberFormat="1" applyFont="1" applyFill="1" applyBorder="1" applyAlignment="1">
      <alignment horizontal="center" vertical="center"/>
    </xf>
    <xf numFmtId="10" fontId="29" fillId="9" borderId="10" xfId="0" applyNumberFormat="1" applyFont="1" applyFill="1" applyBorder="1" applyAlignment="1">
      <alignment horizontal="center" vertical="center"/>
    </xf>
    <xf numFmtId="10" fontId="40" fillId="0" borderId="9" xfId="0" applyNumberFormat="1" applyFont="1" applyBorder="1" applyAlignment="1">
      <alignment horizontal="center" vertical="center"/>
    </xf>
    <xf numFmtId="10" fontId="40" fillId="0" borderId="0" xfId="0" applyNumberFormat="1" applyFont="1" applyAlignment="1">
      <alignment horizontal="center" vertical="center"/>
    </xf>
    <xf numFmtId="10" fontId="40" fillId="0" borderId="10" xfId="0" applyNumberFormat="1" applyFont="1" applyBorder="1" applyAlignment="1">
      <alignment horizontal="center" vertical="center"/>
    </xf>
    <xf numFmtId="10" fontId="40" fillId="9" borderId="9" xfId="0" applyNumberFormat="1" applyFont="1" applyFill="1" applyBorder="1" applyAlignment="1">
      <alignment horizontal="center" vertical="center"/>
    </xf>
    <xf numFmtId="10" fontId="29" fillId="5" borderId="0" xfId="0" applyNumberFormat="1" applyFont="1" applyFill="1" applyAlignment="1">
      <alignment horizontal="center" vertical="center"/>
    </xf>
    <xf numFmtId="10" fontId="29" fillId="0" borderId="9" xfId="0" applyNumberFormat="1" applyFont="1" applyBorder="1" applyAlignment="1">
      <alignment horizontal="center" vertical="center"/>
    </xf>
    <xf numFmtId="10" fontId="41" fillId="0" borderId="0" xfId="0" applyNumberFormat="1" applyFont="1" applyAlignment="1">
      <alignment horizontal="center" vertical="center"/>
    </xf>
    <xf numFmtId="10" fontId="41" fillId="0" borderId="10" xfId="0" applyNumberFormat="1" applyFont="1" applyBorder="1" applyAlignment="1">
      <alignment horizontal="center" vertical="center"/>
    </xf>
    <xf numFmtId="10" fontId="41" fillId="0" borderId="9" xfId="0" applyNumberFormat="1" applyFont="1" applyBorder="1" applyAlignment="1">
      <alignment horizontal="center" vertical="center"/>
    </xf>
    <xf numFmtId="0" fontId="40" fillId="0" borderId="8" xfId="0" applyFont="1" applyBorder="1" applyAlignment="1">
      <alignment horizontal="left" vertical="center" indent="1"/>
    </xf>
    <xf numFmtId="10" fontId="40" fillId="5" borderId="10" xfId="0" applyNumberFormat="1" applyFont="1" applyFill="1" applyBorder="1" applyAlignment="1">
      <alignment horizontal="center" vertical="center"/>
    </xf>
    <xf numFmtId="10" fontId="40" fillId="9" borderId="10" xfId="0" applyNumberFormat="1" applyFont="1" applyFill="1" applyBorder="1" applyAlignment="1">
      <alignment horizontal="center" vertical="center"/>
    </xf>
    <xf numFmtId="10" fontId="40" fillId="5" borderId="9" xfId="0" applyNumberFormat="1" applyFont="1" applyFill="1" applyBorder="1" applyAlignment="1">
      <alignment horizontal="center" vertical="center"/>
    </xf>
    <xf numFmtId="10" fontId="29" fillId="5" borderId="10" xfId="0" applyNumberFormat="1" applyFont="1" applyFill="1" applyBorder="1" applyAlignment="1">
      <alignment horizontal="center" vertical="center"/>
    </xf>
    <xf numFmtId="10" fontId="41" fillId="5" borderId="0" xfId="0" applyNumberFormat="1" applyFont="1" applyFill="1" applyAlignment="1">
      <alignment horizontal="center" vertical="center"/>
    </xf>
    <xf numFmtId="10" fontId="41" fillId="5" borderId="10" xfId="0" applyNumberFormat="1" applyFont="1" applyFill="1" applyBorder="1" applyAlignment="1">
      <alignment horizontal="center" vertical="center"/>
    </xf>
    <xf numFmtId="10" fontId="41" fillId="5" borderId="9" xfId="0" applyNumberFormat="1" applyFont="1" applyFill="1" applyBorder="1" applyAlignment="1">
      <alignment horizontal="center" vertical="center"/>
    </xf>
    <xf numFmtId="10" fontId="41" fillId="9" borderId="10" xfId="0" applyNumberFormat="1" applyFont="1" applyFill="1" applyBorder="1" applyAlignment="1">
      <alignment horizontal="center" vertical="center"/>
    </xf>
    <xf numFmtId="0" fontId="41" fillId="2" borderId="9" xfId="0" applyFont="1" applyFill="1" applyBorder="1" applyAlignment="1">
      <alignment horizontal="center" vertical="center"/>
    </xf>
    <xf numFmtId="0" fontId="41" fillId="2" borderId="0" xfId="0" applyFont="1" applyFill="1" applyAlignment="1">
      <alignment horizontal="center" vertical="center"/>
    </xf>
    <xf numFmtId="0" fontId="41" fillId="2" borderId="10" xfId="0" applyFont="1" applyFill="1" applyBorder="1" applyAlignment="1">
      <alignment horizontal="center" vertical="center"/>
    </xf>
    <xf numFmtId="0" fontId="41" fillId="2" borderId="4" xfId="0" applyFont="1" applyFill="1" applyBorder="1" applyAlignment="1">
      <alignment vertical="center"/>
    </xf>
    <xf numFmtId="3" fontId="41" fillId="2" borderId="5" xfId="0" applyNumberFormat="1" applyFont="1" applyFill="1" applyBorder="1" applyAlignment="1">
      <alignment horizontal="center" vertical="center"/>
    </xf>
    <xf numFmtId="3" fontId="41" fillId="2" borderId="6" xfId="0" applyNumberFormat="1" applyFont="1" applyFill="1" applyBorder="1" applyAlignment="1">
      <alignment horizontal="center" vertical="center"/>
    </xf>
    <xf numFmtId="3" fontId="41" fillId="2" borderId="7" xfId="0" applyNumberFormat="1" applyFont="1" applyFill="1" applyBorder="1" applyAlignment="1">
      <alignment horizontal="center" vertical="center"/>
    </xf>
    <xf numFmtId="10" fontId="41" fillId="0" borderId="5" xfId="0" applyNumberFormat="1" applyFont="1" applyBorder="1" applyAlignment="1">
      <alignment horizontal="center" vertical="center"/>
    </xf>
    <xf numFmtId="10" fontId="41" fillId="0" borderId="7" xfId="0" applyNumberFormat="1" applyFont="1" applyBorder="1" applyAlignment="1">
      <alignment horizontal="center" vertical="center"/>
    </xf>
    <xf numFmtId="0" fontId="41" fillId="2" borderId="12" xfId="0" applyFont="1" applyFill="1" applyBorder="1" applyAlignment="1">
      <alignment vertical="center"/>
    </xf>
    <xf numFmtId="3" fontId="41" fillId="2" borderId="14" xfId="0" applyNumberFormat="1" applyFont="1" applyFill="1" applyBorder="1" applyAlignment="1">
      <alignment horizontal="center" vertical="center"/>
    </xf>
    <xf numFmtId="3" fontId="41" fillId="2" borderId="13" xfId="0" applyNumberFormat="1" applyFont="1" applyFill="1" applyBorder="1" applyAlignment="1">
      <alignment horizontal="center" vertical="center"/>
    </xf>
    <xf numFmtId="3" fontId="41" fillId="2" borderId="15" xfId="0" applyNumberFormat="1" applyFont="1" applyFill="1" applyBorder="1" applyAlignment="1">
      <alignment horizontal="center" vertical="center"/>
    </xf>
    <xf numFmtId="10" fontId="41" fillId="0" borderId="14" xfId="0" applyNumberFormat="1" applyFont="1" applyBorder="1" applyAlignment="1">
      <alignment horizontal="center" vertical="center"/>
    </xf>
    <xf numFmtId="10" fontId="41" fillId="0" borderId="15" xfId="0" applyNumberFormat="1" applyFont="1" applyBorder="1" applyAlignment="1">
      <alignment horizontal="center" vertical="center"/>
    </xf>
    <xf numFmtId="10" fontId="41" fillId="0" borderId="13" xfId="0" applyNumberFormat="1" applyFont="1" applyBorder="1" applyAlignment="1">
      <alignment horizontal="center" vertical="center"/>
    </xf>
    <xf numFmtId="0" fontId="40" fillId="2" borderId="0" xfId="0" applyFont="1" applyFill="1" applyAlignment="1">
      <alignment vertical="center"/>
    </xf>
    <xf numFmtId="0" fontId="46" fillId="4" borderId="9" xfId="0" applyFont="1" applyFill="1" applyBorder="1" applyAlignment="1">
      <alignment vertical="center"/>
    </xf>
    <xf numFmtId="0" fontId="46" fillId="4" borderId="0" xfId="0" applyFont="1" applyFill="1" applyAlignment="1">
      <alignment vertical="center"/>
    </xf>
    <xf numFmtId="0" fontId="47" fillId="4" borderId="0" xfId="0" applyFont="1" applyFill="1" applyAlignment="1">
      <alignment horizontal="center" vertical="top"/>
    </xf>
    <xf numFmtId="0" fontId="25" fillId="4" borderId="9"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10" xfId="0" applyFont="1" applyFill="1" applyBorder="1" applyAlignment="1">
      <alignment horizontal="center" vertical="center" wrapText="1"/>
    </xf>
    <xf numFmtId="0" fontId="46" fillId="4" borderId="9" xfId="0" applyFont="1" applyFill="1" applyBorder="1" applyAlignment="1">
      <alignment horizontal="center" vertical="center"/>
    </xf>
    <xf numFmtId="0" fontId="46" fillId="4" borderId="0" xfId="0" applyFont="1" applyFill="1" applyAlignment="1">
      <alignment horizontal="center" vertical="center"/>
    </xf>
    <xf numFmtId="0" fontId="46" fillId="4" borderId="10"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7" xfId="0" applyFont="1" applyFill="1" applyBorder="1" applyAlignment="1">
      <alignment horizontal="center" vertical="center"/>
    </xf>
    <xf numFmtId="0" fontId="31" fillId="3" borderId="6" xfId="0" applyFont="1" applyFill="1" applyBorder="1"/>
    <xf numFmtId="0" fontId="41" fillId="2" borderId="9" xfId="0" applyFont="1" applyFill="1" applyBorder="1" applyAlignment="1">
      <alignment vertical="center"/>
    </xf>
    <xf numFmtId="10" fontId="41" fillId="0" borderId="2" xfId="0" applyNumberFormat="1" applyFont="1" applyBorder="1" applyAlignment="1">
      <alignment horizontal="center" vertical="center"/>
    </xf>
    <xf numFmtId="10" fontId="41" fillId="0" borderId="11" xfId="0" applyNumberFormat="1" applyFont="1" applyBorder="1" applyAlignment="1">
      <alignment horizontal="center" vertical="center"/>
    </xf>
    <xf numFmtId="10" fontId="41" fillId="2" borderId="2" xfId="0" applyNumberFormat="1" applyFont="1" applyFill="1" applyBorder="1" applyAlignment="1">
      <alignment horizontal="center" vertical="center"/>
    </xf>
    <xf numFmtId="0" fontId="41" fillId="2" borderId="9" xfId="0" applyFont="1" applyFill="1" applyBorder="1" applyAlignment="1">
      <alignment horizontal="left" vertical="center" indent="1"/>
    </xf>
    <xf numFmtId="3" fontId="41" fillId="0" borderId="9" xfId="0" applyNumberFormat="1" applyFont="1" applyBorder="1" applyAlignment="1">
      <alignment horizontal="center" vertical="center"/>
    </xf>
    <xf numFmtId="3" fontId="41" fillId="0" borderId="0" xfId="0" applyNumberFormat="1" applyFont="1" applyAlignment="1">
      <alignment horizontal="center" vertical="center"/>
    </xf>
    <xf numFmtId="3" fontId="41" fillId="0" borderId="10" xfId="0" applyNumberFormat="1" applyFont="1" applyBorder="1" applyAlignment="1">
      <alignment horizontal="center" vertical="center"/>
    </xf>
    <xf numFmtId="0" fontId="40" fillId="0" borderId="9" xfId="0" applyFont="1" applyBorder="1" applyAlignment="1">
      <alignment horizontal="left" vertical="center" indent="1"/>
    </xf>
    <xf numFmtId="3" fontId="40" fillId="0" borderId="9" xfId="0" applyNumberFormat="1" applyFont="1" applyBorder="1" applyAlignment="1">
      <alignment horizontal="center" vertical="center"/>
    </xf>
    <xf numFmtId="3" fontId="40" fillId="0" borderId="0" xfId="0" applyNumberFormat="1" applyFont="1" applyAlignment="1">
      <alignment horizontal="center" vertical="center"/>
    </xf>
    <xf numFmtId="3" fontId="40" fillId="0" borderId="10" xfId="0" applyNumberFormat="1" applyFont="1" applyBorder="1" applyAlignment="1">
      <alignment horizontal="center" vertical="center"/>
    </xf>
    <xf numFmtId="0" fontId="41" fillId="0" borderId="9" xfId="0" applyFont="1" applyBorder="1" applyAlignment="1">
      <alignment horizontal="left" vertical="center" indent="1"/>
    </xf>
    <xf numFmtId="0" fontId="40" fillId="0" borderId="9" xfId="0" applyFont="1" applyBorder="1" applyAlignment="1">
      <alignment horizontal="center" vertical="center"/>
    </xf>
    <xf numFmtId="0" fontId="40" fillId="0" borderId="0" xfId="0" applyFont="1" applyAlignment="1">
      <alignment horizontal="center" vertical="center"/>
    </xf>
    <xf numFmtId="0" fontId="40" fillId="0" borderId="10" xfId="0" applyFont="1" applyBorder="1" applyAlignment="1">
      <alignment horizontal="center" vertical="center"/>
    </xf>
    <xf numFmtId="10" fontId="29" fillId="0" borderId="10" xfId="0" applyNumberFormat="1" applyFont="1" applyBorder="1" applyAlignment="1">
      <alignment horizontal="center" vertical="center"/>
    </xf>
    <xf numFmtId="0" fontId="41" fillId="0" borderId="9" xfId="0" applyFont="1" applyBorder="1" applyAlignment="1">
      <alignment vertical="center"/>
    </xf>
    <xf numFmtId="0" fontId="41" fillId="0" borderId="9" xfId="0" applyFont="1" applyBorder="1" applyAlignment="1">
      <alignment horizontal="center" vertical="center"/>
    </xf>
    <xf numFmtId="0" fontId="41" fillId="0" borderId="0" xfId="0" applyFont="1" applyAlignment="1">
      <alignment horizontal="center" vertical="center"/>
    </xf>
    <xf numFmtId="0" fontId="41" fillId="0" borderId="10" xfId="0" applyFont="1" applyBorder="1" applyAlignment="1">
      <alignment horizontal="center" vertical="center"/>
    </xf>
    <xf numFmtId="0" fontId="41" fillId="0" borderId="5" xfId="0" applyFont="1" applyBorder="1" applyAlignment="1">
      <alignment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2" borderId="6" xfId="0" applyFont="1" applyFill="1" applyBorder="1" applyAlignment="1">
      <alignment horizontal="center" vertical="center"/>
    </xf>
    <xf numFmtId="0" fontId="41" fillId="2" borderId="7" xfId="0" applyFont="1" applyFill="1" applyBorder="1" applyAlignment="1">
      <alignment horizontal="center" vertical="center"/>
    </xf>
    <xf numFmtId="0" fontId="41" fillId="0" borderId="7" xfId="0" applyFont="1" applyBorder="1" applyAlignment="1">
      <alignment horizontal="center" vertical="center"/>
    </xf>
    <xf numFmtId="0" fontId="41" fillId="0" borderId="12" xfId="0" applyFont="1" applyBorder="1" applyAlignment="1">
      <alignment vertical="center"/>
    </xf>
    <xf numFmtId="3" fontId="41" fillId="0" borderId="14" xfId="0" applyNumberFormat="1" applyFont="1" applyBorder="1" applyAlignment="1">
      <alignment horizontal="center" vertical="center"/>
    </xf>
    <xf numFmtId="3" fontId="41" fillId="0" borderId="13" xfId="0" applyNumberFormat="1" applyFont="1" applyBorder="1" applyAlignment="1">
      <alignment horizontal="center" vertical="center"/>
    </xf>
    <xf numFmtId="3" fontId="41" fillId="0" borderId="15" xfId="0" applyNumberFormat="1" applyFont="1" applyBorder="1" applyAlignment="1">
      <alignment horizontal="center" vertical="center"/>
    </xf>
    <xf numFmtId="3" fontId="32" fillId="0" borderId="0" xfId="0" applyNumberFormat="1" applyFont="1"/>
    <xf numFmtId="0" fontId="25" fillId="3" borderId="2" xfId="0" applyFont="1" applyFill="1" applyBorder="1" applyAlignment="1">
      <alignment vertical="top"/>
    </xf>
    <xf numFmtId="0" fontId="25" fillId="3" borderId="9" xfId="0" quotePrefix="1" applyFont="1" applyFill="1" applyBorder="1" applyAlignment="1">
      <alignment vertical="top"/>
    </xf>
    <xf numFmtId="0" fontId="25" fillId="3" borderId="9" xfId="0" applyFont="1" applyFill="1" applyBorder="1" applyAlignment="1">
      <alignment horizontal="center" vertical="top"/>
    </xf>
    <xf numFmtId="0" fontId="25" fillId="3" borderId="0" xfId="0" applyFont="1" applyFill="1" applyAlignment="1">
      <alignment horizontal="center" vertical="top"/>
    </xf>
    <xf numFmtId="0" fontId="25" fillId="3" borderId="10" xfId="0" applyFont="1" applyFill="1" applyBorder="1" applyAlignment="1">
      <alignment horizontal="center" vertical="top"/>
    </xf>
    <xf numFmtId="17" fontId="25" fillId="3" borderId="5" xfId="0" quotePrefix="1" applyNumberFormat="1" applyFont="1" applyFill="1" applyBorder="1" applyAlignment="1">
      <alignment horizontal="center" vertical="center"/>
    </xf>
    <xf numFmtId="17" fontId="25" fillId="3" borderId="6" xfId="0" quotePrefix="1" applyNumberFormat="1" applyFont="1" applyFill="1" applyBorder="1" applyAlignment="1">
      <alignment horizontal="center" vertical="center"/>
    </xf>
    <xf numFmtId="17" fontId="25" fillId="3" borderId="7" xfId="0" quotePrefix="1" applyNumberFormat="1" applyFont="1" applyFill="1" applyBorder="1" applyAlignment="1">
      <alignment horizontal="center" vertical="center"/>
    </xf>
    <xf numFmtId="0" fontId="29" fillId="0" borderId="9" xfId="0" applyFont="1" applyBorder="1" applyAlignment="1">
      <alignment vertical="center"/>
    </xf>
    <xf numFmtId="3" fontId="40" fillId="0" borderId="0" xfId="0" applyNumberFormat="1" applyFont="1" applyAlignment="1">
      <alignment vertical="center"/>
    </xf>
    <xf numFmtId="10" fontId="29" fillId="0" borderId="2" xfId="0" applyNumberFormat="1" applyFont="1" applyBorder="1" applyAlignment="1">
      <alignment horizontal="center" vertical="center"/>
    </xf>
    <xf numFmtId="10" fontId="29" fillId="0" borderId="3" xfId="0" applyNumberFormat="1" applyFont="1" applyBorder="1" applyAlignment="1">
      <alignment horizontal="center" vertical="center"/>
    </xf>
    <xf numFmtId="0" fontId="29" fillId="0" borderId="5" xfId="0" applyFont="1" applyBorder="1" applyAlignment="1">
      <alignment vertical="center"/>
    </xf>
    <xf numFmtId="10" fontId="29" fillId="0" borderId="5" xfId="0" applyNumberFormat="1" applyFont="1" applyBorder="1" applyAlignment="1">
      <alignment horizontal="center" vertical="center"/>
    </xf>
    <xf numFmtId="10" fontId="29" fillId="0" borderId="6" xfId="0" applyNumberFormat="1" applyFont="1" applyBorder="1" applyAlignment="1">
      <alignment horizontal="center" vertical="center"/>
    </xf>
    <xf numFmtId="0" fontId="27" fillId="0" borderId="14" xfId="0" applyFont="1" applyBorder="1" applyAlignment="1">
      <alignment vertical="center"/>
    </xf>
    <xf numFmtId="10" fontId="27" fillId="0" borderId="14" xfId="0" applyNumberFormat="1" applyFont="1" applyBorder="1" applyAlignment="1">
      <alignment horizontal="center" vertical="center"/>
    </xf>
    <xf numFmtId="10" fontId="27" fillId="0" borderId="13" xfId="0" applyNumberFormat="1" applyFont="1" applyBorder="1" applyAlignment="1">
      <alignment horizontal="center" vertical="center"/>
    </xf>
    <xf numFmtId="3" fontId="29" fillId="0" borderId="2" xfId="0" applyNumberFormat="1" applyFont="1" applyBorder="1"/>
    <xf numFmtId="3" fontId="29" fillId="0" borderId="3" xfId="0" applyNumberFormat="1" applyFont="1" applyBorder="1"/>
    <xf numFmtId="3" fontId="40" fillId="0" borderId="11" xfId="0" applyNumberFormat="1" applyFont="1" applyBorder="1"/>
    <xf numFmtId="3" fontId="40" fillId="0" borderId="10" xfId="0" applyNumberFormat="1" applyFont="1" applyBorder="1"/>
    <xf numFmtId="3" fontId="27" fillId="0" borderId="14" xfId="0" applyNumberFormat="1" applyFont="1" applyBorder="1"/>
    <xf numFmtId="3" fontId="27" fillId="0" borderId="13" xfId="0" applyNumberFormat="1" applyFont="1" applyBorder="1"/>
    <xf numFmtId="0" fontId="25" fillId="3" borderId="9" xfId="0" applyFont="1" applyFill="1" applyBorder="1" applyAlignment="1">
      <alignment vertical="top"/>
    </xf>
    <xf numFmtId="0" fontId="25" fillId="4" borderId="9" xfId="0" applyFont="1" applyFill="1" applyBorder="1" applyAlignment="1">
      <alignment horizontal="center" vertical="top"/>
    </xf>
    <xf numFmtId="0" fontId="25" fillId="4" borderId="0" xfId="0" applyFont="1" applyFill="1" applyAlignment="1">
      <alignment horizontal="center" vertical="top"/>
    </xf>
    <xf numFmtId="0" fontId="25" fillId="4" borderId="10" xfId="0" applyFont="1" applyFill="1" applyBorder="1" applyAlignment="1">
      <alignment horizontal="center" vertical="top"/>
    </xf>
    <xf numFmtId="0" fontId="25" fillId="4" borderId="5" xfId="0" applyFont="1" applyFill="1" applyBorder="1" applyAlignment="1">
      <alignment horizontal="center"/>
    </xf>
    <xf numFmtId="0" fontId="25" fillId="4" borderId="6" xfId="0" applyFont="1" applyFill="1" applyBorder="1" applyAlignment="1">
      <alignment horizontal="center"/>
    </xf>
    <xf numFmtId="3" fontId="29" fillId="0" borderId="10" xfId="0" applyNumberFormat="1" applyFont="1" applyBorder="1"/>
    <xf numFmtId="3" fontId="29" fillId="0" borderId="6" xfId="0" applyNumberFormat="1" applyFont="1" applyBorder="1"/>
    <xf numFmtId="3" fontId="29" fillId="0" borderId="7" xfId="0" applyNumberFormat="1" applyFont="1" applyBorder="1"/>
    <xf numFmtId="3" fontId="27" fillId="0" borderId="15" xfId="0" applyNumberFormat="1" applyFont="1" applyBorder="1" applyAlignment="1">
      <alignment vertical="center"/>
    </xf>
    <xf numFmtId="0" fontId="29" fillId="0" borderId="2" xfId="0" applyFont="1" applyBorder="1" applyAlignment="1">
      <alignment vertical="center"/>
    </xf>
    <xf numFmtId="3" fontId="40" fillId="0" borderId="2" xfId="0" applyNumberFormat="1" applyFont="1" applyBorder="1"/>
    <xf numFmtId="3" fontId="40" fillId="0" borderId="3" xfId="0" applyNumberFormat="1" applyFont="1" applyBorder="1"/>
    <xf numFmtId="3" fontId="40" fillId="0" borderId="9" xfId="0" applyNumberFormat="1" applyFont="1" applyBorder="1"/>
    <xf numFmtId="3" fontId="40" fillId="0" borderId="0" xfId="0" applyNumberFormat="1" applyFont="1"/>
    <xf numFmtId="3" fontId="41" fillId="0" borderId="14" xfId="0" applyNumberFormat="1" applyFont="1" applyBorder="1" applyAlignment="1">
      <alignment vertical="center"/>
    </xf>
    <xf numFmtId="0" fontId="26" fillId="3" borderId="5" xfId="1" applyFont="1" applyFill="1" applyBorder="1"/>
    <xf numFmtId="0" fontId="25" fillId="3" borderId="5" xfId="0" quotePrefix="1" applyFont="1" applyFill="1" applyBorder="1" applyAlignment="1">
      <alignment horizontal="center" vertical="center"/>
    </xf>
    <xf numFmtId="0" fontId="25" fillId="3" borderId="6" xfId="0" quotePrefix="1" applyFont="1" applyFill="1" applyBorder="1" applyAlignment="1">
      <alignment horizontal="center" vertical="center"/>
    </xf>
    <xf numFmtId="0" fontId="25" fillId="3" borderId="7" xfId="0" quotePrefix="1" applyFont="1" applyFill="1" applyBorder="1" applyAlignment="1">
      <alignment horizontal="center" vertical="center"/>
    </xf>
    <xf numFmtId="0" fontId="25" fillId="3" borderId="5" xfId="0" applyFont="1" applyFill="1" applyBorder="1" applyAlignment="1">
      <alignment horizontal="center" vertical="center"/>
    </xf>
    <xf numFmtId="0" fontId="25" fillId="3" borderId="6" xfId="0" applyFont="1" applyFill="1" applyBorder="1" applyAlignment="1">
      <alignment horizontal="center" vertical="center"/>
    </xf>
    <xf numFmtId="10" fontId="32" fillId="0" borderId="0" xfId="0" applyNumberFormat="1" applyFont="1"/>
    <xf numFmtId="0" fontId="29" fillId="0" borderId="5" xfId="0" applyFont="1" applyBorder="1"/>
    <xf numFmtId="10" fontId="32" fillId="0" borderId="6" xfId="0" applyNumberFormat="1" applyFont="1" applyBorder="1"/>
    <xf numFmtId="0" fontId="29" fillId="2" borderId="5" xfId="0" applyFont="1" applyFill="1" applyBorder="1" applyAlignment="1">
      <alignment horizontal="center"/>
    </xf>
    <xf numFmtId="0" fontId="29" fillId="2" borderId="6" xfId="0" applyFont="1" applyFill="1" applyBorder="1" applyAlignment="1">
      <alignment horizontal="center"/>
    </xf>
    <xf numFmtId="0" fontId="25" fillId="0" borderId="0" xfId="0" applyFont="1" applyAlignment="1">
      <alignment vertical="center"/>
    </xf>
    <xf numFmtId="3" fontId="31" fillId="0" borderId="0" xfId="0" applyNumberFormat="1" applyFont="1"/>
    <xf numFmtId="0" fontId="46" fillId="0" borderId="0" xfId="0" applyFont="1" applyAlignment="1">
      <alignment horizontal="center"/>
    </xf>
    <xf numFmtId="0" fontId="31" fillId="0" borderId="0" xfId="0" applyFont="1" applyAlignment="1">
      <alignment vertical="center"/>
    </xf>
    <xf numFmtId="0" fontId="25"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9" xfId="0" quotePrefix="1" applyFont="1" applyFill="1" applyBorder="1" applyAlignment="1">
      <alignment vertical="top" wrapText="1"/>
    </xf>
    <xf numFmtId="0" fontId="25" fillId="3" borderId="0" xfId="0" applyFont="1" applyFill="1" applyAlignment="1">
      <alignment horizontal="center" vertical="center"/>
    </xf>
    <xf numFmtId="0" fontId="29" fillId="0" borderId="8" xfId="0" applyFont="1" applyBorder="1" applyAlignment="1">
      <alignment vertical="center"/>
    </xf>
    <xf numFmtId="3" fontId="29" fillId="0" borderId="2" xfId="0" applyNumberFormat="1" applyFont="1" applyBorder="1" applyAlignment="1">
      <alignment horizontal="center" vertical="center"/>
    </xf>
    <xf numFmtId="3" fontId="29" fillId="0" borderId="3" xfId="0" applyNumberFormat="1" applyFont="1" applyBorder="1" applyAlignment="1">
      <alignment horizontal="center" vertical="center"/>
    </xf>
    <xf numFmtId="3" fontId="29" fillId="0" borderId="11" xfId="0" applyNumberFormat="1" applyFont="1" applyBorder="1" applyAlignment="1">
      <alignment horizontal="center" vertical="center"/>
    </xf>
    <xf numFmtId="3" fontId="29" fillId="0" borderId="0" xfId="0" applyNumberFormat="1" applyFont="1" applyAlignment="1">
      <alignment horizontal="center" vertical="center"/>
    </xf>
    <xf numFmtId="3" fontId="29" fillId="0" borderId="9" xfId="0" applyNumberFormat="1" applyFont="1" applyBorder="1" applyAlignment="1">
      <alignment horizontal="center" vertical="center"/>
    </xf>
    <xf numFmtId="3" fontId="29" fillId="0" borderId="10" xfId="0" applyNumberFormat="1" applyFont="1" applyBorder="1" applyAlignment="1">
      <alignment horizontal="center" vertical="center"/>
    </xf>
    <xf numFmtId="0" fontId="27" fillId="0" borderId="4" xfId="0" applyFont="1" applyBorder="1" applyAlignment="1">
      <alignment wrapText="1"/>
    </xf>
    <xf numFmtId="3" fontId="27" fillId="0" borderId="5" xfId="0" applyNumberFormat="1" applyFont="1" applyBorder="1" applyAlignment="1">
      <alignment horizontal="center" vertical="center"/>
    </xf>
    <xf numFmtId="3" fontId="27" fillId="0" borderId="6" xfId="0" applyNumberFormat="1" applyFont="1" applyBorder="1" applyAlignment="1">
      <alignment horizontal="center" vertical="center"/>
    </xf>
    <xf numFmtId="3" fontId="27" fillId="0" borderId="7" xfId="0" applyNumberFormat="1" applyFont="1" applyBorder="1" applyAlignment="1">
      <alignment horizontal="center" vertical="center"/>
    </xf>
    <xf numFmtId="10" fontId="27" fillId="0" borderId="5" xfId="0" applyNumberFormat="1" applyFont="1" applyBorder="1" applyAlignment="1">
      <alignment horizontal="center" vertical="center"/>
    </xf>
    <xf numFmtId="10" fontId="27" fillId="0" borderId="6" xfId="0" applyNumberFormat="1" applyFont="1" applyBorder="1" applyAlignment="1">
      <alignment horizontal="center" vertical="center"/>
    </xf>
    <xf numFmtId="3" fontId="27" fillId="0" borderId="6" xfId="0" applyNumberFormat="1" applyFont="1" applyBorder="1" applyAlignment="1">
      <alignment vertical="center"/>
    </xf>
    <xf numFmtId="0" fontId="25" fillId="4" borderId="3" xfId="0" applyFont="1" applyFill="1" applyBorder="1" applyAlignment="1">
      <alignment horizontal="center" vertical="center"/>
    </xf>
    <xf numFmtId="0" fontId="25" fillId="4" borderId="0" xfId="0" applyFont="1" applyFill="1" applyAlignment="1">
      <alignment horizontal="center" vertical="center"/>
    </xf>
    <xf numFmtId="0" fontId="29" fillId="0" borderId="8" xfId="0" applyFont="1" applyBorder="1"/>
    <xf numFmtId="0" fontId="29" fillId="0" borderId="4" xfId="0" applyFont="1" applyBorder="1" applyAlignment="1">
      <alignment vertical="center" wrapText="1"/>
    </xf>
    <xf numFmtId="0" fontId="29" fillId="2" borderId="5" xfId="0" applyFont="1" applyFill="1" applyBorder="1" applyAlignment="1">
      <alignment horizontal="center" vertical="center"/>
    </xf>
    <xf numFmtId="10" fontId="29" fillId="2" borderId="6" xfId="0" applyNumberFormat="1" applyFont="1" applyFill="1" applyBorder="1" applyAlignment="1">
      <alignment horizontal="center" vertical="center"/>
    </xf>
    <xf numFmtId="10" fontId="29" fillId="2" borderId="7" xfId="0" applyNumberFormat="1" applyFont="1" applyFill="1" applyBorder="1" applyAlignment="1">
      <alignment horizontal="center" vertical="center"/>
    </xf>
    <xf numFmtId="0" fontId="29" fillId="2" borderId="6" xfId="0" applyFont="1" applyFill="1" applyBorder="1" applyAlignment="1">
      <alignment horizontal="center" vertical="center"/>
    </xf>
    <xf numFmtId="0" fontId="40" fillId="0" borderId="0" xfId="0" applyFont="1"/>
    <xf numFmtId="0" fontId="25" fillId="3" borderId="1" xfId="0" applyFont="1" applyFill="1" applyBorder="1" applyAlignment="1">
      <alignment vertical="top"/>
    </xf>
    <xf numFmtId="0" fontId="31" fillId="3" borderId="0" xfId="0" applyFont="1" applyFill="1" applyAlignment="1">
      <alignment vertical="center"/>
    </xf>
    <xf numFmtId="164" fontId="25" fillId="3" borderId="8" xfId="0" quotePrefix="1" applyNumberFormat="1" applyFont="1" applyFill="1" applyBorder="1" applyAlignment="1">
      <alignment vertical="center"/>
    </xf>
    <xf numFmtId="17" fontId="25" fillId="3" borderId="9" xfId="0" quotePrefix="1" applyNumberFormat="1" applyFont="1" applyFill="1" applyBorder="1" applyAlignment="1">
      <alignment horizontal="center" vertical="center"/>
    </xf>
    <xf numFmtId="17" fontId="25" fillId="3" borderId="0" xfId="0" quotePrefix="1" applyNumberFormat="1" applyFont="1" applyFill="1" applyAlignment="1">
      <alignment horizontal="center" vertical="center"/>
    </xf>
    <xf numFmtId="17" fontId="25" fillId="3" borderId="10" xfId="0" quotePrefix="1" applyNumberFormat="1" applyFont="1" applyFill="1" applyBorder="1" applyAlignment="1">
      <alignment horizontal="center" vertical="center"/>
    </xf>
    <xf numFmtId="17" fontId="25" fillId="3" borderId="5" xfId="0" applyNumberFormat="1" applyFont="1" applyFill="1" applyBorder="1" applyAlignment="1">
      <alignment horizontal="center" vertical="center"/>
    </xf>
    <xf numFmtId="17" fontId="25" fillId="3" borderId="6" xfId="0" applyNumberFormat="1" applyFont="1" applyFill="1" applyBorder="1" applyAlignment="1">
      <alignment horizontal="center" vertical="center"/>
    </xf>
    <xf numFmtId="17" fontId="25" fillId="3" borderId="7" xfId="0" applyNumberFormat="1" applyFont="1" applyFill="1" applyBorder="1" applyAlignment="1">
      <alignment horizontal="center" vertical="center"/>
    </xf>
    <xf numFmtId="0" fontId="27" fillId="0" borderId="12" xfId="0" applyFont="1" applyBorder="1" applyAlignment="1">
      <alignment vertical="center"/>
    </xf>
    <xf numFmtId="0" fontId="31" fillId="0" borderId="13" xfId="0" applyFont="1" applyBorder="1" applyAlignment="1">
      <alignment vertical="center"/>
    </xf>
    <xf numFmtId="0" fontId="31" fillId="0" borderId="13" xfId="0" applyFont="1" applyBorder="1"/>
    <xf numFmtId="0" fontId="27" fillId="0" borderId="1" xfId="0" applyFont="1" applyBorder="1" applyAlignment="1">
      <alignment vertical="center"/>
    </xf>
    <xf numFmtId="0" fontId="40" fillId="0" borderId="13" xfId="0" applyFont="1" applyBorder="1" applyAlignment="1">
      <alignment vertical="center"/>
    </xf>
    <xf numFmtId="0" fontId="29" fillId="0" borderId="12" xfId="0" applyFont="1" applyBorder="1" applyAlignment="1">
      <alignment vertical="center"/>
    </xf>
    <xf numFmtId="0" fontId="40" fillId="0" borderId="13" xfId="0" applyFont="1" applyBorder="1"/>
    <xf numFmtId="3" fontId="29" fillId="0" borderId="14" xfId="0" applyNumberFormat="1" applyFont="1" applyBorder="1" applyAlignment="1">
      <alignment vertical="center"/>
    </xf>
    <xf numFmtId="3" fontId="29" fillId="0" borderId="13" xfId="0" applyNumberFormat="1" applyFont="1" applyBorder="1" applyAlignment="1">
      <alignment vertical="center"/>
    </xf>
    <xf numFmtId="10" fontId="29" fillId="0" borderId="14" xfId="0" applyNumberFormat="1" applyFont="1" applyBorder="1" applyAlignment="1">
      <alignment horizontal="center" vertical="center"/>
    </xf>
    <xf numFmtId="10" fontId="29" fillId="0" borderId="13" xfId="0" applyNumberFormat="1" applyFont="1" applyBorder="1" applyAlignment="1">
      <alignment horizontal="center" vertical="center"/>
    </xf>
    <xf numFmtId="0" fontId="29" fillId="2" borderId="8" xfId="0" applyFont="1" applyFill="1" applyBorder="1"/>
    <xf numFmtId="0" fontId="40" fillId="0" borderId="0" xfId="0" applyFont="1" applyAlignment="1">
      <alignment vertical="center"/>
    </xf>
    <xf numFmtId="0" fontId="40" fillId="0" borderId="8" xfId="0" applyFont="1" applyBorder="1" applyAlignment="1">
      <alignment vertical="center"/>
    </xf>
    <xf numFmtId="0" fontId="29" fillId="2" borderId="4" xfId="0" applyFont="1" applyFill="1" applyBorder="1" applyAlignment="1">
      <alignment vertical="center"/>
    </xf>
    <xf numFmtId="10" fontId="27" fillId="0" borderId="9" xfId="0" applyNumberFormat="1" applyFont="1" applyBorder="1" applyAlignment="1">
      <alignment vertical="center"/>
    </xf>
    <xf numFmtId="10" fontId="27" fillId="0" borderId="0" xfId="0" applyNumberFormat="1" applyFont="1" applyAlignment="1">
      <alignment vertical="center"/>
    </xf>
    <xf numFmtId="10" fontId="27" fillId="0" borderId="10" xfId="0" applyNumberFormat="1" applyFont="1" applyBorder="1" applyAlignment="1">
      <alignment vertical="center"/>
    </xf>
    <xf numFmtId="0" fontId="27" fillId="2" borderId="8" xfId="0" applyFont="1" applyFill="1" applyBorder="1" applyAlignment="1">
      <alignment vertical="center"/>
    </xf>
    <xf numFmtId="0" fontId="29" fillId="2" borderId="8" xfId="0" applyFont="1" applyFill="1" applyBorder="1" applyAlignment="1">
      <alignment vertical="center"/>
    </xf>
    <xf numFmtId="10" fontId="29" fillId="0" borderId="0" xfId="0" applyNumberFormat="1" applyFont="1" applyAlignment="1">
      <alignment vertical="center"/>
    </xf>
    <xf numFmtId="10" fontId="29" fillId="0" borderId="5" xfId="0" applyNumberFormat="1" applyFont="1" applyBorder="1" applyAlignment="1">
      <alignment vertical="center"/>
    </xf>
    <xf numFmtId="10" fontId="29" fillId="0" borderId="6" xfId="0" applyNumberFormat="1" applyFont="1" applyBorder="1" applyAlignment="1">
      <alignment vertical="center"/>
    </xf>
    <xf numFmtId="10" fontId="29" fillId="0" borderId="7" xfId="0" applyNumberFormat="1" applyFont="1" applyBorder="1" applyAlignment="1">
      <alignment vertical="center"/>
    </xf>
    <xf numFmtId="0" fontId="29" fillId="0" borderId="5" xfId="0" applyFont="1" applyBorder="1" applyAlignment="1">
      <alignment horizontal="center"/>
    </xf>
    <xf numFmtId="0" fontId="29" fillId="0" borderId="6" xfId="0" applyFont="1" applyBorder="1" applyAlignment="1">
      <alignment horizontal="center"/>
    </xf>
    <xf numFmtId="0" fontId="25" fillId="3" borderId="8" xfId="0" quotePrefix="1" applyFont="1" applyFill="1" applyBorder="1" applyAlignment="1">
      <alignment vertical="top"/>
    </xf>
    <xf numFmtId="0" fontId="27" fillId="0" borderId="1" xfId="0" applyFont="1" applyBorder="1"/>
    <xf numFmtId="3" fontId="27" fillId="0" borderId="3" xfId="0" applyNumberFormat="1" applyFont="1" applyBorder="1" applyAlignment="1">
      <alignment horizontal="center"/>
    </xf>
    <xf numFmtId="10" fontId="27" fillId="2" borderId="2" xfId="0" applyNumberFormat="1" applyFont="1" applyFill="1" applyBorder="1" applyAlignment="1">
      <alignment horizontal="center"/>
    </xf>
    <xf numFmtId="10" fontId="27" fillId="2" borderId="3" xfId="0" applyNumberFormat="1" applyFont="1" applyFill="1" applyBorder="1" applyAlignment="1">
      <alignment horizontal="center"/>
    </xf>
    <xf numFmtId="0" fontId="29" fillId="0" borderId="8" xfId="0" applyFont="1" applyBorder="1" applyAlignment="1">
      <alignment horizontal="left" indent="1"/>
    </xf>
    <xf numFmtId="0" fontId="27" fillId="0" borderId="8" xfId="0" applyFont="1" applyBorder="1"/>
    <xf numFmtId="10" fontId="27" fillId="0" borderId="9" xfId="0" applyNumberFormat="1" applyFont="1" applyBorder="1" applyAlignment="1">
      <alignment horizontal="center"/>
    </xf>
    <xf numFmtId="10" fontId="27" fillId="0" borderId="0" xfId="0" applyNumberFormat="1" applyFont="1" applyAlignment="1">
      <alignment horizontal="center"/>
    </xf>
    <xf numFmtId="0" fontId="29" fillId="0" borderId="4" xfId="0" applyFont="1" applyBorder="1" applyAlignment="1">
      <alignment horizontal="left" vertical="center" indent="1"/>
    </xf>
    <xf numFmtId="0" fontId="27" fillId="0" borderId="12" xfId="0" applyFont="1" applyBorder="1" applyAlignment="1">
      <alignment horizontal="left" vertical="center"/>
    </xf>
    <xf numFmtId="3" fontId="27" fillId="0" borderId="13" xfId="0" applyNumberFormat="1" applyFont="1" applyBorder="1" applyAlignment="1">
      <alignment horizontal="center"/>
    </xf>
    <xf numFmtId="10" fontId="27" fillId="0" borderId="14" xfId="0" applyNumberFormat="1" applyFont="1" applyBorder="1" applyAlignment="1">
      <alignment horizontal="center"/>
    </xf>
    <xf numFmtId="10" fontId="27" fillId="0" borderId="13" xfId="0" applyNumberFormat="1" applyFont="1" applyBorder="1" applyAlignment="1">
      <alignment horizontal="center"/>
    </xf>
    <xf numFmtId="0" fontId="27" fillId="0" borderId="12" xfId="0" applyFont="1" applyBorder="1" applyAlignment="1">
      <alignment horizontal="left" vertical="center" wrapText="1"/>
    </xf>
    <xf numFmtId="3" fontId="27" fillId="0" borderId="13" xfId="0" applyNumberFormat="1" applyFont="1" applyBorder="1" applyAlignment="1">
      <alignment horizontal="center" vertical="center"/>
    </xf>
    <xf numFmtId="3" fontId="27" fillId="0" borderId="15" xfId="0" applyNumberFormat="1" applyFont="1" applyBorder="1" applyAlignment="1">
      <alignment horizontal="center" vertical="center"/>
    </xf>
    <xf numFmtId="0" fontId="29" fillId="0" borderId="1" xfId="0" applyFont="1" applyBorder="1"/>
    <xf numFmtId="3" fontId="29" fillId="0" borderId="13" xfId="0" applyNumberFormat="1" applyFont="1" applyBorder="1" applyAlignment="1">
      <alignment horizontal="center"/>
    </xf>
    <xf numFmtId="10" fontId="29" fillId="0" borderId="2" xfId="0" applyNumberFormat="1" applyFont="1" applyBorder="1" applyAlignment="1">
      <alignment horizontal="center"/>
    </xf>
    <xf numFmtId="10" fontId="29" fillId="0" borderId="3" xfId="0" applyNumberFormat="1" applyFont="1" applyBorder="1" applyAlignment="1">
      <alignment horizontal="center"/>
    </xf>
    <xf numFmtId="10" fontId="27" fillId="0" borderId="3" xfId="0" applyNumberFormat="1"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vertical="center"/>
    </xf>
    <xf numFmtId="10" fontId="27" fillId="0" borderId="6" xfId="0" applyNumberFormat="1" applyFont="1" applyBorder="1" applyAlignment="1">
      <alignment horizontal="center"/>
    </xf>
    <xf numFmtId="10" fontId="27" fillId="0" borderId="5" xfId="0" applyNumberFormat="1" applyFont="1" applyBorder="1" applyAlignment="1">
      <alignment horizontal="center"/>
    </xf>
    <xf numFmtId="10" fontId="27" fillId="0" borderId="15" xfId="0" applyNumberFormat="1" applyFont="1" applyBorder="1" applyAlignment="1">
      <alignment horizontal="center"/>
    </xf>
    <xf numFmtId="0" fontId="27" fillId="0" borderId="0" xfId="0" applyFont="1" applyAlignment="1">
      <alignment vertical="center"/>
    </xf>
    <xf numFmtId="0" fontId="27" fillId="0" borderId="0" xfId="0" applyFont="1" applyAlignment="1">
      <alignment horizontal="center" vertical="center"/>
    </xf>
    <xf numFmtId="164" fontId="25" fillId="3" borderId="8" xfId="0" quotePrefix="1" applyNumberFormat="1" applyFont="1" applyFill="1" applyBorder="1" applyAlignment="1">
      <alignment vertical="center" wrapText="1"/>
    </xf>
    <xf numFmtId="0" fontId="40" fillId="0" borderId="9" xfId="0" applyFont="1" applyBorder="1" applyAlignment="1">
      <alignment vertical="center"/>
    </xf>
    <xf numFmtId="10" fontId="40" fillId="0" borderId="3" xfId="0" applyNumberFormat="1" applyFont="1" applyBorder="1" applyAlignment="1">
      <alignment horizontal="center" vertical="center"/>
    </xf>
    <xf numFmtId="0" fontId="40" fillId="0" borderId="5" xfId="0" applyFont="1" applyBorder="1" applyAlignment="1">
      <alignment vertical="center"/>
    </xf>
    <xf numFmtId="10" fontId="40" fillId="0" borderId="5" xfId="0" applyNumberFormat="1" applyFont="1" applyBorder="1" applyAlignment="1">
      <alignment horizontal="center" vertical="center"/>
    </xf>
    <xf numFmtId="10" fontId="40" fillId="0" borderId="6" xfId="0" applyNumberFormat="1" applyFont="1" applyBorder="1" applyAlignment="1">
      <alignment horizontal="center" vertical="center"/>
    </xf>
    <xf numFmtId="0" fontId="41" fillId="0" borderId="14" xfId="0" applyFont="1" applyBorder="1" applyAlignment="1">
      <alignment vertical="center" wrapText="1"/>
    </xf>
    <xf numFmtId="3" fontId="27" fillId="0" borderId="5" xfId="0" applyNumberFormat="1" applyFont="1" applyBorder="1" applyAlignment="1">
      <alignment vertical="center"/>
    </xf>
    <xf numFmtId="0" fontId="27" fillId="0" borderId="6" xfId="0" applyFont="1" applyBorder="1" applyAlignment="1">
      <alignment vertical="center"/>
    </xf>
    <xf numFmtId="3" fontId="27" fillId="0" borderId="7" xfId="0" applyNumberFormat="1" applyFont="1" applyBorder="1" applyAlignment="1">
      <alignment vertical="center"/>
    </xf>
    <xf numFmtId="10" fontId="41" fillId="0" borderId="6" xfId="0" applyNumberFormat="1" applyFont="1" applyBorder="1" applyAlignment="1">
      <alignment horizontal="center" vertical="center"/>
    </xf>
    <xf numFmtId="0" fontId="25" fillId="4" borderId="8" xfId="0" applyFont="1" applyFill="1" applyBorder="1" applyAlignment="1">
      <alignment vertical="top"/>
    </xf>
    <xf numFmtId="0" fontId="25" fillId="4" borderId="8" xfId="0" quotePrefix="1" applyFont="1" applyFill="1" applyBorder="1" applyAlignment="1">
      <alignment vertical="top"/>
    </xf>
    <xf numFmtId="10" fontId="29" fillId="2" borderId="2" xfId="0" applyNumberFormat="1" applyFont="1" applyFill="1" applyBorder="1" applyAlignment="1">
      <alignment horizontal="center" vertical="center"/>
    </xf>
    <xf numFmtId="10" fontId="29" fillId="2" borderId="3" xfId="0" applyNumberFormat="1" applyFont="1" applyFill="1" applyBorder="1" applyAlignment="1">
      <alignment horizontal="center" vertical="center"/>
    </xf>
    <xf numFmtId="10" fontId="29" fillId="2" borderId="9" xfId="0" applyNumberFormat="1" applyFont="1" applyFill="1" applyBorder="1" applyAlignment="1">
      <alignment horizontal="center" vertical="center"/>
    </xf>
    <xf numFmtId="10" fontId="29" fillId="2" borderId="0" xfId="0" applyNumberFormat="1" applyFont="1" applyFill="1" applyAlignment="1">
      <alignment horizontal="center" vertical="center"/>
    </xf>
    <xf numFmtId="0" fontId="27" fillId="2" borderId="12" xfId="0" applyFont="1" applyFill="1" applyBorder="1" applyAlignment="1">
      <alignment vertical="center"/>
    </xf>
    <xf numFmtId="3" fontId="27" fillId="2" borderId="5" xfId="0" applyNumberFormat="1" applyFont="1" applyFill="1" applyBorder="1" applyAlignment="1">
      <alignment horizontal="center" vertical="center"/>
    </xf>
    <xf numFmtId="3" fontId="27" fillId="2" borderId="6" xfId="0" applyNumberFormat="1" applyFont="1" applyFill="1" applyBorder="1" applyAlignment="1">
      <alignment horizontal="center" vertical="center"/>
    </xf>
    <xf numFmtId="3" fontId="27" fillId="2" borderId="7" xfId="0" applyNumberFormat="1" applyFont="1" applyFill="1" applyBorder="1" applyAlignment="1">
      <alignment horizontal="center" vertical="center"/>
    </xf>
    <xf numFmtId="10" fontId="27" fillId="2" borderId="14" xfId="0" applyNumberFormat="1" applyFont="1" applyFill="1" applyBorder="1" applyAlignment="1">
      <alignment horizontal="center"/>
    </xf>
    <xf numFmtId="10" fontId="27" fillId="2" borderId="13" xfId="0" applyNumberFormat="1" applyFont="1" applyFill="1" applyBorder="1" applyAlignment="1">
      <alignment horizontal="center"/>
    </xf>
    <xf numFmtId="0" fontId="43" fillId="0" borderId="0" xfId="0" applyFont="1" applyAlignment="1">
      <alignment horizontal="left" vertical="center"/>
    </xf>
    <xf numFmtId="0" fontId="43" fillId="0" borderId="0" xfId="0" applyFont="1"/>
    <xf numFmtId="0" fontId="44" fillId="0" borderId="0" xfId="0" applyFont="1"/>
    <xf numFmtId="0" fontId="25" fillId="3" borderId="1" xfId="0" applyFont="1" applyFill="1" applyBorder="1" applyAlignment="1">
      <alignment vertical="center"/>
    </xf>
    <xf numFmtId="164" fontId="25" fillId="3" borderId="8" xfId="0" quotePrefix="1" applyNumberFormat="1" applyFont="1" applyFill="1" applyBorder="1"/>
    <xf numFmtId="1" fontId="25" fillId="3" borderId="5" xfId="22" applyNumberFormat="1" applyFont="1" applyFill="1" applyBorder="1" applyAlignment="1">
      <alignment horizontal="center" vertical="center"/>
    </xf>
    <xf numFmtId="1" fontId="25" fillId="3" borderId="6" xfId="22" applyNumberFormat="1" applyFont="1" applyFill="1" applyBorder="1" applyAlignment="1">
      <alignment horizontal="center" vertical="center"/>
    </xf>
    <xf numFmtId="0" fontId="40" fillId="0" borderId="8" xfId="0" applyFont="1" applyBorder="1"/>
    <xf numFmtId="3" fontId="32" fillId="10" borderId="9" xfId="0" applyNumberFormat="1" applyFont="1" applyFill="1" applyBorder="1"/>
    <xf numFmtId="3" fontId="32" fillId="10" borderId="0" xfId="0" applyNumberFormat="1" applyFont="1" applyFill="1"/>
    <xf numFmtId="3" fontId="32" fillId="6" borderId="0" xfId="0" applyNumberFormat="1" applyFont="1" applyFill="1"/>
    <xf numFmtId="166" fontId="29" fillId="6" borderId="2" xfId="23" applyNumberFormat="1" applyFont="1" applyFill="1" applyBorder="1" applyAlignment="1">
      <alignment horizontal="center"/>
    </xf>
    <xf numFmtId="166" fontId="29" fillId="6" borderId="3" xfId="23" applyNumberFormat="1" applyFont="1" applyFill="1" applyBorder="1" applyAlignment="1">
      <alignment horizontal="center"/>
    </xf>
    <xf numFmtId="0" fontId="40" fillId="6" borderId="8" xfId="0" applyFont="1" applyFill="1" applyBorder="1"/>
    <xf numFmtId="168" fontId="29" fillId="6" borderId="9" xfId="22" applyNumberFormat="1" applyFont="1" applyFill="1" applyBorder="1"/>
    <xf numFmtId="168" fontId="29" fillId="6" borderId="0" xfId="22" applyNumberFormat="1" applyFont="1" applyFill="1" applyBorder="1"/>
    <xf numFmtId="166" fontId="29" fillId="6" borderId="9" xfId="23" applyNumberFormat="1" applyFont="1" applyFill="1" applyBorder="1" applyAlignment="1">
      <alignment horizontal="center"/>
    </xf>
    <xf numFmtId="166" fontId="29" fillId="6" borderId="0" xfId="23" applyNumberFormat="1" applyFont="1" applyFill="1" applyAlignment="1">
      <alignment horizontal="center"/>
    </xf>
    <xf numFmtId="0" fontId="40" fillId="0" borderId="4" xfId="0" applyFont="1" applyBorder="1" applyAlignment="1">
      <alignment vertical="center"/>
    </xf>
    <xf numFmtId="0" fontId="41" fillId="6" borderId="12" xfId="0" applyFont="1" applyFill="1" applyBorder="1" applyAlignment="1">
      <alignment horizontal="center" vertical="center"/>
    </xf>
    <xf numFmtId="168" fontId="27" fillId="6" borderId="14" xfId="22" applyNumberFormat="1" applyFont="1" applyFill="1" applyBorder="1"/>
    <xf numFmtId="168" fontId="27" fillId="6" borderId="13" xfId="22" applyNumberFormat="1" applyFont="1" applyFill="1" applyBorder="1"/>
    <xf numFmtId="166" fontId="27" fillId="6" borderId="14" xfId="23" applyNumberFormat="1" applyFont="1" applyFill="1" applyBorder="1" applyAlignment="1">
      <alignment horizontal="center"/>
    </xf>
    <xf numFmtId="166" fontId="27" fillId="6" borderId="13" xfId="23" applyNumberFormat="1" applyFont="1" applyFill="1" applyBorder="1" applyAlignment="1">
      <alignment horizontal="center"/>
    </xf>
    <xf numFmtId="168" fontId="29" fillId="6" borderId="2" xfId="22" applyNumberFormat="1" applyFont="1" applyFill="1" applyBorder="1"/>
    <xf numFmtId="168" fontId="29" fillId="6" borderId="3" xfId="22" applyNumberFormat="1" applyFont="1" applyFill="1" applyBorder="1"/>
    <xf numFmtId="168" fontId="29" fillId="6" borderId="11" xfId="22" applyNumberFormat="1" applyFont="1" applyFill="1" applyBorder="1"/>
    <xf numFmtId="168" fontId="29" fillId="6" borderId="10" xfId="22" applyNumberFormat="1" applyFont="1" applyFill="1" applyBorder="1"/>
    <xf numFmtId="0" fontId="41" fillId="6" borderId="12" xfId="0" applyFont="1" applyFill="1" applyBorder="1" applyAlignment="1">
      <alignment horizontal="left" vertical="center"/>
    </xf>
    <xf numFmtId="168" fontId="27" fillId="6" borderId="15" xfId="22" applyNumberFormat="1" applyFont="1" applyFill="1" applyBorder="1"/>
    <xf numFmtId="0" fontId="25" fillId="3" borderId="2" xfId="0" applyFont="1" applyFill="1" applyBorder="1" applyAlignment="1">
      <alignment vertical="top" wrapText="1"/>
    </xf>
    <xf numFmtId="0" fontId="25" fillId="3" borderId="7" xfId="0" applyFont="1" applyFill="1" applyBorder="1" applyAlignment="1">
      <alignment horizontal="center" vertical="center"/>
    </xf>
    <xf numFmtId="0" fontId="29" fillId="0" borderId="9" xfId="0" applyFont="1" applyBorder="1" applyAlignment="1">
      <alignment vertical="center" wrapText="1"/>
    </xf>
    <xf numFmtId="168" fontId="29" fillId="0" borderId="9" xfId="3" applyNumberFormat="1" applyFont="1" applyFill="1" applyBorder="1" applyAlignment="1">
      <alignment horizontal="right"/>
    </xf>
    <xf numFmtId="168" fontId="29" fillId="0" borderId="0" xfId="3" applyNumberFormat="1" applyFont="1" applyFill="1" applyBorder="1" applyAlignment="1">
      <alignment horizontal="right"/>
    </xf>
    <xf numFmtId="168" fontId="29" fillId="0" borderId="10" xfId="3" applyNumberFormat="1" applyFont="1" applyFill="1" applyBorder="1" applyAlignment="1">
      <alignment horizontal="right"/>
    </xf>
    <xf numFmtId="166" fontId="29" fillId="0" borderId="0" xfId="24" applyNumberFormat="1" applyFont="1" applyAlignment="1">
      <alignment horizontal="center"/>
    </xf>
    <xf numFmtId="166" fontId="29" fillId="0" borderId="3" xfId="24" applyNumberFormat="1" applyFont="1" applyBorder="1" applyAlignment="1">
      <alignment horizontal="center"/>
    </xf>
    <xf numFmtId="168" fontId="29" fillId="0" borderId="5" xfId="3" applyNumberFormat="1" applyFont="1" applyFill="1" applyBorder="1" applyAlignment="1">
      <alignment horizontal="right"/>
    </xf>
    <xf numFmtId="168" fontId="29" fillId="0" borderId="6" xfId="3" applyNumberFormat="1" applyFont="1" applyFill="1" applyBorder="1" applyAlignment="1">
      <alignment horizontal="right"/>
    </xf>
    <xf numFmtId="168" fontId="29" fillId="0" borderId="7" xfId="3" applyNumberFormat="1" applyFont="1" applyFill="1" applyBorder="1" applyAlignment="1">
      <alignment horizontal="right"/>
    </xf>
    <xf numFmtId="166" fontId="29" fillId="0" borderId="6" xfId="24" applyNumberFormat="1" applyFont="1" applyBorder="1" applyAlignment="1">
      <alignment horizontal="center"/>
    </xf>
    <xf numFmtId="0" fontId="29" fillId="0" borderId="14" xfId="0" applyFont="1" applyBorder="1" applyAlignment="1">
      <alignment wrapText="1"/>
    </xf>
    <xf numFmtId="168" fontId="29" fillId="0" borderId="14" xfId="3" applyNumberFormat="1" applyFont="1" applyFill="1" applyBorder="1" applyAlignment="1"/>
    <xf numFmtId="168" fontId="29" fillId="0" borderId="13" xfId="3" applyNumberFormat="1" applyFont="1" applyFill="1" applyBorder="1" applyAlignment="1"/>
    <xf numFmtId="168" fontId="29" fillId="0" borderId="15" xfId="3" applyNumberFormat="1" applyFont="1" applyFill="1" applyBorder="1" applyAlignment="1"/>
    <xf numFmtId="166" fontId="29" fillId="0" borderId="13" xfId="24" applyNumberFormat="1" applyFont="1" applyBorder="1" applyAlignment="1">
      <alignment horizontal="center"/>
    </xf>
    <xf numFmtId="0" fontId="29" fillId="2" borderId="0" xfId="0" applyFont="1" applyFill="1" applyAlignment="1">
      <alignment vertical="center" wrapText="1"/>
    </xf>
    <xf numFmtId="0" fontId="29" fillId="0" borderId="0" xfId="0" applyFont="1" applyAlignment="1">
      <alignment horizontal="right" vertical="center"/>
    </xf>
    <xf numFmtId="0" fontId="29" fillId="0" borderId="0" xfId="0" applyFont="1" applyAlignment="1">
      <alignment horizontal="center" vertical="center"/>
    </xf>
    <xf numFmtId="0" fontId="25" fillId="3" borderId="8" xfId="0" applyFont="1" applyFill="1" applyBorder="1" applyAlignment="1">
      <alignment vertical="top"/>
    </xf>
    <xf numFmtId="0" fontId="26" fillId="3" borderId="4" xfId="1" applyFont="1" applyFill="1" applyBorder="1"/>
    <xf numFmtId="9" fontId="29" fillId="0" borderId="0" xfId="0" applyNumberFormat="1" applyFont="1" applyAlignment="1">
      <alignment horizontal="center"/>
    </xf>
    <xf numFmtId="3" fontId="40" fillId="0" borderId="0" xfId="0" applyNumberFormat="1" applyFont="1" applyAlignment="1">
      <alignment horizontal="center"/>
    </xf>
    <xf numFmtId="0" fontId="29" fillId="2" borderId="5" xfId="0" applyFont="1" applyFill="1" applyBorder="1"/>
    <xf numFmtId="3" fontId="29" fillId="0" borderId="5" xfId="0" applyNumberFormat="1" applyFont="1" applyBorder="1" applyAlignment="1">
      <alignment horizontal="center"/>
    </xf>
    <xf numFmtId="9" fontId="29" fillId="0" borderId="6" xfId="0" applyNumberFormat="1" applyFont="1" applyBorder="1" applyAlignment="1">
      <alignment horizontal="center"/>
    </xf>
    <xf numFmtId="10" fontId="29" fillId="0" borderId="5" xfId="0" applyNumberFormat="1" applyFont="1" applyBorder="1" applyAlignment="1">
      <alignment horizontal="center"/>
    </xf>
    <xf numFmtId="10" fontId="29" fillId="0" borderId="6" xfId="0" applyNumberFormat="1" applyFont="1" applyBorder="1" applyAlignment="1">
      <alignment horizontal="center"/>
    </xf>
    <xf numFmtId="3" fontId="40" fillId="0" borderId="6" xfId="0" applyNumberFormat="1" applyFont="1" applyBorder="1" applyAlignment="1">
      <alignment horizontal="center"/>
    </xf>
    <xf numFmtId="3" fontId="27" fillId="0" borderId="14" xfId="0" applyNumberFormat="1" applyFont="1" applyBorder="1" applyAlignment="1">
      <alignment horizontal="center" vertical="center"/>
    </xf>
    <xf numFmtId="9" fontId="27" fillId="0" borderId="13" xfId="0" applyNumberFormat="1" applyFont="1" applyBorder="1" applyAlignment="1">
      <alignment horizontal="center" vertical="center"/>
    </xf>
    <xf numFmtId="9" fontId="27" fillId="0" borderId="15" xfId="0" applyNumberFormat="1" applyFont="1" applyBorder="1" applyAlignment="1">
      <alignment horizontal="center" vertical="center"/>
    </xf>
    <xf numFmtId="0" fontId="42" fillId="0" borderId="0" xfId="0" applyFont="1"/>
    <xf numFmtId="0" fontId="42" fillId="0" borderId="0" xfId="0" applyFont="1" applyAlignment="1">
      <alignment horizontal="center"/>
    </xf>
    <xf numFmtId="0" fontId="45" fillId="0" borderId="0" xfId="0" applyFont="1"/>
    <xf numFmtId="0" fontId="25" fillId="3" borderId="8" xfId="0" applyFont="1" applyFill="1" applyBorder="1" applyAlignment="1">
      <alignment vertical="top" wrapText="1"/>
    </xf>
    <xf numFmtId="164" fontId="25" fillId="3" borderId="8" xfId="0" quotePrefix="1" applyNumberFormat="1" applyFont="1" applyFill="1" applyBorder="1" applyAlignment="1">
      <alignment horizontal="left" vertical="center" wrapText="1"/>
    </xf>
    <xf numFmtId="0" fontId="29" fillId="0" borderId="8" xfId="0" applyFont="1" applyBorder="1" applyAlignment="1">
      <alignment vertical="center" wrapText="1"/>
    </xf>
    <xf numFmtId="0" fontId="29" fillId="2" borderId="8" xfId="0" applyFont="1" applyFill="1" applyBorder="1" applyAlignment="1">
      <alignment vertical="center" wrapText="1"/>
    </xf>
    <xf numFmtId="10" fontId="29" fillId="0" borderId="0" xfId="0" applyNumberFormat="1" applyFont="1" applyAlignment="1">
      <alignment horizontal="right"/>
    </xf>
    <xf numFmtId="10" fontId="29" fillId="0" borderId="10" xfId="0" applyNumberFormat="1" applyFont="1" applyBorder="1" applyAlignment="1">
      <alignment horizontal="right"/>
    </xf>
    <xf numFmtId="0" fontId="29" fillId="2" borderId="4" xfId="0" applyFont="1" applyFill="1" applyBorder="1" applyAlignment="1">
      <alignment vertical="center" wrapText="1"/>
    </xf>
    <xf numFmtId="10" fontId="29" fillId="0" borderId="6" xfId="0" applyNumberFormat="1" applyFont="1" applyBorder="1" applyAlignment="1">
      <alignment horizontal="right"/>
    </xf>
    <xf numFmtId="10" fontId="29" fillId="0" borderId="7" xfId="0" applyNumberFormat="1" applyFont="1" applyBorder="1" applyAlignment="1">
      <alignment horizontal="right"/>
    </xf>
    <xf numFmtId="0" fontId="29" fillId="0" borderId="6" xfId="0" applyFont="1" applyBorder="1" applyAlignment="1">
      <alignment horizontal="center" vertical="center"/>
    </xf>
    <xf numFmtId="0" fontId="25" fillId="4" borderId="8" xfId="0" applyFont="1" applyFill="1" applyBorder="1" applyAlignment="1">
      <alignment vertical="center" wrapText="1"/>
    </xf>
    <xf numFmtId="0" fontId="25" fillId="4" borderId="3"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7" fillId="2" borderId="8" xfId="0" applyFont="1" applyFill="1" applyBorder="1" applyAlignment="1">
      <alignment horizontal="center"/>
    </xf>
    <xf numFmtId="10" fontId="40" fillId="2" borderId="9" xfId="0" applyNumberFormat="1" applyFont="1" applyFill="1" applyBorder="1" applyAlignment="1">
      <alignment horizontal="center" wrapText="1"/>
    </xf>
    <xf numFmtId="10" fontId="40" fillId="2" borderId="0" xfId="0" applyNumberFormat="1" applyFont="1" applyFill="1" applyAlignment="1">
      <alignment horizontal="center"/>
    </xf>
    <xf numFmtId="0" fontId="27" fillId="2" borderId="4" xfId="0" applyFont="1" applyFill="1" applyBorder="1" applyAlignment="1">
      <alignment horizontal="center"/>
    </xf>
    <xf numFmtId="10" fontId="40" fillId="2" borderId="5" xfId="0" applyNumberFormat="1" applyFont="1" applyFill="1" applyBorder="1" applyAlignment="1">
      <alignment horizontal="center" wrapText="1"/>
    </xf>
    <xf numFmtId="166" fontId="40" fillId="2" borderId="6" xfId="2" applyNumberFormat="1" applyFont="1" applyFill="1" applyBorder="1" applyAlignment="1">
      <alignment horizontal="center"/>
    </xf>
    <xf numFmtId="10" fontId="40" fillId="2" borderId="6" xfId="0" applyNumberFormat="1" applyFont="1" applyFill="1" applyBorder="1" applyAlignment="1">
      <alignment horizontal="center"/>
    </xf>
    <xf numFmtId="0" fontId="41" fillId="2" borderId="12" xfId="0" applyFont="1" applyFill="1" applyBorder="1" applyAlignment="1">
      <alignment horizontal="center"/>
    </xf>
    <xf numFmtId="0" fontId="41" fillId="0" borderId="14" xfId="0" applyFont="1" applyBorder="1" applyAlignment="1">
      <alignment horizontal="center" wrapText="1"/>
    </xf>
    <xf numFmtId="0" fontId="41" fillId="2" borderId="13" xfId="0" applyFont="1" applyFill="1" applyBorder="1" applyAlignment="1">
      <alignment horizontal="center"/>
    </xf>
    <xf numFmtId="0" fontId="41" fillId="0" borderId="13" xfId="0" applyFont="1" applyBorder="1" applyAlignment="1">
      <alignment horizontal="center"/>
    </xf>
    <xf numFmtId="0" fontId="27" fillId="2" borderId="12" xfId="0" applyFont="1" applyFill="1" applyBorder="1" applyAlignment="1">
      <alignment horizontal="center"/>
    </xf>
    <xf numFmtId="0" fontId="27" fillId="0" borderId="14" xfId="0" applyFont="1" applyBorder="1" applyAlignment="1">
      <alignment horizontal="center" wrapText="1"/>
    </xf>
    <xf numFmtId="0" fontId="27" fillId="2" borderId="13" xfId="0" applyFont="1" applyFill="1" applyBorder="1" applyAlignment="1">
      <alignment horizontal="center"/>
    </xf>
    <xf numFmtId="0" fontId="27" fillId="0" borderId="13" xfId="0" applyFont="1" applyBorder="1" applyAlignment="1">
      <alignment horizontal="center"/>
    </xf>
    <xf numFmtId="0" fontId="29" fillId="0" borderId="0" xfId="0" applyFont="1" applyAlignment="1">
      <alignment wrapText="1"/>
    </xf>
    <xf numFmtId="0" fontId="29" fillId="0" borderId="10" xfId="0" applyFont="1" applyBorder="1" applyAlignment="1">
      <alignment horizontal="center" vertical="center"/>
    </xf>
    <xf numFmtId="0" fontId="29" fillId="0" borderId="9" xfId="0" applyFont="1" applyBorder="1" applyAlignment="1">
      <alignment horizontal="center" vertical="center"/>
    </xf>
    <xf numFmtId="0" fontId="29" fillId="0" borderId="4" xfId="0" applyFont="1" applyBorder="1" applyAlignment="1">
      <alignment vertical="center"/>
    </xf>
    <xf numFmtId="0" fontId="29" fillId="0" borderId="7" xfId="0" applyFont="1" applyBorder="1" applyAlignment="1">
      <alignment horizontal="center" vertical="center"/>
    </xf>
    <xf numFmtId="0" fontId="29" fillId="0" borderId="5" xfId="0" applyFont="1" applyBorder="1" applyAlignment="1">
      <alignment horizontal="center" vertical="center"/>
    </xf>
    <xf numFmtId="0" fontId="27" fillId="0" borderId="13" xfId="0" applyFont="1" applyBorder="1" applyAlignment="1">
      <alignment vertical="center"/>
    </xf>
    <xf numFmtId="3" fontId="29" fillId="0" borderId="6" xfId="0" applyNumberFormat="1" applyFont="1" applyBorder="1" applyAlignment="1">
      <alignment horizontal="center" vertical="center"/>
    </xf>
    <xf numFmtId="3" fontId="29" fillId="0" borderId="7" xfId="0" applyNumberFormat="1" applyFont="1" applyBorder="1" applyAlignment="1">
      <alignment horizontal="center" vertical="center"/>
    </xf>
    <xf numFmtId="0" fontId="27" fillId="0" borderId="3"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9" fillId="0" borderId="14" xfId="0" applyFont="1" applyBorder="1" applyAlignment="1">
      <alignment horizontal="center"/>
    </xf>
    <xf numFmtId="0" fontId="29" fillId="0" borderId="13" xfId="0" applyFont="1" applyBorder="1" applyAlignment="1">
      <alignment horizontal="center"/>
    </xf>
    <xf numFmtId="0" fontId="25" fillId="3" borderId="2" xfId="0" applyFont="1" applyFill="1" applyBorder="1" applyAlignment="1">
      <alignment vertical="center"/>
    </xf>
    <xf numFmtId="0" fontId="25" fillId="3" borderId="9" xfId="0" quotePrefix="1" applyFont="1" applyFill="1" applyBorder="1" applyAlignment="1">
      <alignment vertical="center"/>
    </xf>
    <xf numFmtId="0" fontId="29" fillId="0" borderId="9" xfId="0" applyFont="1" applyBorder="1" applyAlignment="1">
      <alignment horizontal="left" vertical="center" indent="2"/>
    </xf>
    <xf numFmtId="0" fontId="27" fillId="0" borderId="5" xfId="0" applyFont="1" applyBorder="1" applyAlignment="1">
      <alignment vertical="center"/>
    </xf>
    <xf numFmtId="0" fontId="29" fillId="0" borderId="13" xfId="0" applyFont="1" applyBorder="1" applyAlignment="1">
      <alignment vertical="center"/>
    </xf>
    <xf numFmtId="3" fontId="29" fillId="2" borderId="14" xfId="0" applyNumberFormat="1" applyFont="1" applyFill="1" applyBorder="1" applyAlignment="1">
      <alignment vertical="center"/>
    </xf>
    <xf numFmtId="3" fontId="29" fillId="2" borderId="13" xfId="0" applyNumberFormat="1" applyFont="1" applyFill="1" applyBorder="1" applyAlignment="1">
      <alignment vertical="center"/>
    </xf>
    <xf numFmtId="3" fontId="29" fillId="2" borderId="15" xfId="0" applyNumberFormat="1" applyFont="1" applyFill="1" applyBorder="1" applyAlignment="1">
      <alignment vertical="center"/>
    </xf>
    <xf numFmtId="10" fontId="29" fillId="2" borderId="14" xfId="0" applyNumberFormat="1" applyFont="1" applyFill="1" applyBorder="1" applyAlignment="1">
      <alignment horizontal="center" vertical="center"/>
    </xf>
    <xf numFmtId="10" fontId="29" fillId="2" borderId="13" xfId="0" applyNumberFormat="1" applyFont="1" applyFill="1" applyBorder="1" applyAlignment="1">
      <alignment horizontal="center" vertical="center"/>
    </xf>
    <xf numFmtId="3" fontId="27" fillId="0" borderId="2" xfId="0" applyNumberFormat="1" applyFont="1" applyBorder="1" applyAlignment="1">
      <alignment vertical="center"/>
    </xf>
    <xf numFmtId="3" fontId="27" fillId="0" borderId="3" xfId="0" applyNumberFormat="1" applyFont="1" applyBorder="1" applyAlignment="1">
      <alignment vertical="center"/>
    </xf>
    <xf numFmtId="3" fontId="27" fillId="0" borderId="11" xfId="0" applyNumberFormat="1" applyFont="1" applyBorder="1" applyAlignment="1">
      <alignment vertical="center"/>
    </xf>
    <xf numFmtId="3" fontId="27" fillId="0" borderId="9" xfId="0" applyNumberFormat="1" applyFont="1" applyBorder="1" applyAlignment="1">
      <alignment vertical="center"/>
    </xf>
    <xf numFmtId="3" fontId="27" fillId="0" borderId="0" xfId="0" applyNumberFormat="1" applyFont="1" applyAlignment="1">
      <alignment vertical="center"/>
    </xf>
    <xf numFmtId="3" fontId="27" fillId="0" borderId="10" xfId="0" applyNumberFormat="1" applyFont="1" applyBorder="1" applyAlignment="1">
      <alignment vertical="center"/>
    </xf>
    <xf numFmtId="0" fontId="29" fillId="0" borderId="13" xfId="0" applyFont="1" applyBorder="1"/>
    <xf numFmtId="0" fontId="29" fillId="0" borderId="5" xfId="0" applyFont="1" applyBorder="1" applyAlignment="1">
      <alignment vertical="center" wrapText="1"/>
    </xf>
    <xf numFmtId="0" fontId="27" fillId="0" borderId="7" xfId="0" applyFont="1" applyBorder="1" applyAlignment="1">
      <alignment vertical="center"/>
    </xf>
    <xf numFmtId="10" fontId="29" fillId="0" borderId="11" xfId="0" applyNumberFormat="1" applyFont="1" applyBorder="1" applyAlignment="1">
      <alignment horizontal="center" vertical="center"/>
    </xf>
    <xf numFmtId="0" fontId="29" fillId="0" borderId="3" xfId="0" applyFont="1" applyBorder="1" applyAlignment="1">
      <alignment horizontal="center" vertical="center"/>
    </xf>
    <xf numFmtId="0" fontId="29" fillId="2" borderId="9" xfId="0" applyFont="1" applyFill="1" applyBorder="1" applyAlignment="1">
      <alignment vertical="center" wrapText="1"/>
    </xf>
    <xf numFmtId="0" fontId="29" fillId="0" borderId="0" xfId="0" applyFont="1" applyAlignment="1">
      <alignment vertical="center" wrapText="1"/>
    </xf>
    <xf numFmtId="10" fontId="27" fillId="0" borderId="7" xfId="0" applyNumberFormat="1" applyFont="1" applyBorder="1" applyAlignment="1">
      <alignment horizontal="center" vertical="center"/>
    </xf>
    <xf numFmtId="0" fontId="29" fillId="0" borderId="13" xfId="0" applyFont="1" applyBorder="1" applyAlignment="1">
      <alignment horizontal="center" vertical="center"/>
    </xf>
    <xf numFmtId="10" fontId="29" fillId="0" borderId="7" xfId="0" applyNumberFormat="1" applyFont="1" applyBorder="1" applyAlignment="1">
      <alignment horizontal="center" vertical="center"/>
    </xf>
    <xf numFmtId="10" fontId="27" fillId="0" borderId="15" xfId="0" applyNumberFormat="1" applyFont="1" applyBorder="1" applyAlignment="1">
      <alignment horizontal="center" vertical="center"/>
    </xf>
    <xf numFmtId="3" fontId="27" fillId="0" borderId="2" xfId="0" applyNumberFormat="1" applyFont="1" applyBorder="1" applyAlignment="1">
      <alignment horizontal="center" vertical="center"/>
    </xf>
    <xf numFmtId="3" fontId="27" fillId="0" borderId="3" xfId="0" applyNumberFormat="1" applyFont="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5" xfId="0" applyFont="1" applyBorder="1" applyAlignment="1">
      <alignment horizontal="center" vertical="center"/>
    </xf>
    <xf numFmtId="0" fontId="29" fillId="0" borderId="6" xfId="0" applyFont="1" applyBorder="1"/>
    <xf numFmtId="0" fontId="40" fillId="0" borderId="6" xfId="0" applyFont="1" applyBorder="1"/>
    <xf numFmtId="0" fontId="29" fillId="0" borderId="11" xfId="0" applyFont="1" applyBorder="1" applyAlignment="1">
      <alignment horizontal="center" vertical="center"/>
    </xf>
    <xf numFmtId="0" fontId="32" fillId="3" borderId="43" xfId="0" applyFont="1" applyFill="1" applyBorder="1"/>
    <xf numFmtId="49" fontId="25" fillId="3" borderId="43" xfId="0" applyNumberFormat="1" applyFont="1" applyFill="1" applyBorder="1" applyAlignment="1">
      <alignment horizontal="center" vertical="center" wrapText="1"/>
    </xf>
    <xf numFmtId="0" fontId="25" fillId="3" borderId="43" xfId="0" applyFont="1" applyFill="1" applyBorder="1" applyAlignment="1">
      <alignment horizontal="center" vertical="center" wrapText="1"/>
    </xf>
    <xf numFmtId="0" fontId="40" fillId="0" borderId="40" xfId="0" applyFont="1" applyBorder="1"/>
    <xf numFmtId="3" fontId="29" fillId="2" borderId="40" xfId="0" applyNumberFormat="1" applyFont="1" applyFill="1" applyBorder="1" applyAlignment="1">
      <alignment horizontal="center"/>
    </xf>
    <xf numFmtId="3" fontId="29" fillId="2" borderId="0" xfId="0" applyNumberFormat="1" applyFont="1" applyFill="1" applyAlignment="1">
      <alignment horizontal="center"/>
    </xf>
    <xf numFmtId="3" fontId="29" fillId="2" borderId="41" xfId="0" applyNumberFormat="1" applyFont="1" applyFill="1" applyBorder="1" applyAlignment="1">
      <alignment horizontal="center"/>
    </xf>
    <xf numFmtId="0" fontId="40" fillId="0" borderId="42" xfId="0" applyFont="1" applyBorder="1"/>
    <xf numFmtId="3" fontId="29" fillId="2" borderId="42" xfId="0" applyNumberFormat="1" applyFont="1" applyFill="1" applyBorder="1" applyAlignment="1">
      <alignment horizontal="center"/>
    </xf>
    <xf numFmtId="3" fontId="29" fillId="2" borderId="43" xfId="0" applyNumberFormat="1" applyFont="1" applyFill="1" applyBorder="1" applyAlignment="1">
      <alignment horizontal="center"/>
    </xf>
    <xf numFmtId="3" fontId="29" fillId="2" borderId="44" xfId="0" applyNumberFormat="1" applyFont="1" applyFill="1" applyBorder="1" applyAlignment="1">
      <alignment horizontal="center"/>
    </xf>
    <xf numFmtId="0" fontId="32" fillId="0" borderId="43" xfId="0" applyFont="1" applyBorder="1"/>
    <xf numFmtId="0" fontId="25" fillId="3" borderId="2" xfId="0" applyFont="1" applyFill="1" applyBorder="1" applyAlignment="1">
      <alignment horizontal="center"/>
    </xf>
    <xf numFmtId="0" fontId="25" fillId="3" borderId="3" xfId="0" applyFont="1" applyFill="1" applyBorder="1" applyAlignment="1">
      <alignment horizontal="center"/>
    </xf>
    <xf numFmtId="0" fontId="31" fillId="3" borderId="3" xfId="0" applyFont="1" applyFill="1" applyBorder="1"/>
    <xf numFmtId="10" fontId="40" fillId="0" borderId="9" xfId="0" applyNumberFormat="1" applyFont="1" applyBorder="1" applyAlignment="1">
      <alignment horizontal="center"/>
    </xf>
    <xf numFmtId="10" fontId="40" fillId="0" borderId="0" xfId="0" applyNumberFormat="1" applyFont="1" applyAlignment="1">
      <alignment horizontal="center"/>
    </xf>
    <xf numFmtId="0" fontId="40" fillId="0" borderId="4" xfId="0" applyFont="1" applyBorder="1"/>
    <xf numFmtId="10" fontId="40" fillId="0" borderId="5" xfId="0" applyNumberFormat="1" applyFont="1" applyBorder="1" applyAlignment="1">
      <alignment horizontal="center"/>
    </xf>
    <xf numFmtId="10" fontId="40" fillId="0" borderId="6" xfId="0" applyNumberFormat="1" applyFont="1" applyBorder="1" applyAlignment="1">
      <alignment horizontal="center"/>
    </xf>
    <xf numFmtId="0" fontId="31" fillId="4" borderId="0" xfId="0" applyFont="1" applyFill="1"/>
    <xf numFmtId="3" fontId="29" fillId="2" borderId="9" xfId="0" applyNumberFormat="1" applyFont="1" applyFill="1" applyBorder="1" applyAlignment="1">
      <alignment horizontal="center"/>
    </xf>
    <xf numFmtId="0" fontId="27" fillId="2" borderId="14" xfId="0" applyFont="1" applyFill="1" applyBorder="1" applyAlignment="1">
      <alignment horizontal="left" vertical="center" wrapText="1"/>
    </xf>
    <xf numFmtId="3" fontId="27" fillId="2" borderId="14" xfId="0" applyNumberFormat="1" applyFont="1" applyFill="1" applyBorder="1" applyAlignment="1">
      <alignment horizontal="center" vertical="center"/>
    </xf>
    <xf numFmtId="10" fontId="27" fillId="2" borderId="14" xfId="0" applyNumberFormat="1" applyFont="1" applyFill="1" applyBorder="1" applyAlignment="1">
      <alignment horizontal="center" vertical="center"/>
    </xf>
    <xf numFmtId="10" fontId="27" fillId="2" borderId="13" xfId="0" applyNumberFormat="1" applyFont="1" applyFill="1" applyBorder="1" applyAlignment="1">
      <alignment horizontal="center" vertical="center"/>
    </xf>
    <xf numFmtId="0" fontId="27" fillId="0" borderId="14" xfId="0" applyFont="1" applyBorder="1" applyAlignment="1">
      <alignment horizontal="center"/>
    </xf>
    <xf numFmtId="0" fontId="27" fillId="0" borderId="0" xfId="0" applyFont="1" applyAlignment="1">
      <alignment horizontal="center" vertical="top"/>
    </xf>
    <xf numFmtId="0" fontId="29" fillId="2" borderId="8" xfId="0" applyFont="1" applyFill="1" applyBorder="1" applyAlignment="1">
      <alignment horizontal="left"/>
    </xf>
    <xf numFmtId="0" fontId="29" fillId="2" borderId="4" xfId="0" applyFont="1" applyFill="1" applyBorder="1" applyAlignment="1">
      <alignment horizontal="left"/>
    </xf>
    <xf numFmtId="0" fontId="27" fillId="0" borderId="14" xfId="0" applyFont="1" applyBorder="1" applyAlignment="1">
      <alignment vertical="center" wrapText="1"/>
    </xf>
    <xf numFmtId="17" fontId="27" fillId="0" borderId="5" xfId="0" quotePrefix="1" applyNumberFormat="1" applyFont="1" applyBorder="1" applyAlignment="1">
      <alignment horizontal="center" vertical="center"/>
    </xf>
    <xf numFmtId="17" fontId="27" fillId="0" borderId="6" xfId="0" quotePrefix="1" applyNumberFormat="1" applyFont="1" applyBorder="1" applyAlignment="1">
      <alignment horizontal="center" vertical="center"/>
    </xf>
    <xf numFmtId="17" fontId="27" fillId="0" borderId="7" xfId="0" quotePrefix="1" applyNumberFormat="1" applyFont="1" applyBorder="1" applyAlignment="1">
      <alignment horizontal="center" vertical="center"/>
    </xf>
    <xf numFmtId="0" fontId="27" fillId="2" borderId="5" xfId="0" applyFont="1" applyFill="1" applyBorder="1" applyAlignment="1">
      <alignment horizontal="center" vertical="center"/>
    </xf>
    <xf numFmtId="0" fontId="27" fillId="2" borderId="7" xfId="0" applyFont="1" applyFill="1" applyBorder="1" applyAlignment="1">
      <alignment horizontal="center" vertical="center"/>
    </xf>
    <xf numFmtId="0" fontId="27" fillId="0" borderId="5" xfId="0" applyFont="1" applyBorder="1" applyAlignment="1">
      <alignment horizontal="center"/>
    </xf>
    <xf numFmtId="0" fontId="27" fillId="0" borderId="6" xfId="0" applyFont="1" applyBorder="1" applyAlignment="1">
      <alignment horizontal="center"/>
    </xf>
    <xf numFmtId="0" fontId="27" fillId="0" borderId="7" xfId="0" applyFont="1" applyBorder="1" applyAlignment="1">
      <alignment horizontal="center"/>
    </xf>
    <xf numFmtId="0" fontId="29" fillId="2" borderId="10" xfId="0" applyFont="1" applyFill="1" applyBorder="1" applyAlignment="1">
      <alignment horizontal="left"/>
    </xf>
    <xf numFmtId="10" fontId="27" fillId="0" borderId="10" xfId="0" applyNumberFormat="1" applyFont="1" applyBorder="1" applyAlignment="1">
      <alignment horizontal="center"/>
    </xf>
    <xf numFmtId="0" fontId="29" fillId="0" borderId="10" xfId="0" applyFont="1" applyBorder="1" applyAlignment="1">
      <alignment horizontal="left"/>
    </xf>
    <xf numFmtId="10" fontId="27" fillId="0" borderId="7" xfId="0" applyNumberFormat="1" applyFont="1" applyBorder="1" applyAlignment="1">
      <alignment horizontal="center"/>
    </xf>
    <xf numFmtId="0" fontId="29" fillId="2" borderId="0" xfId="0" applyFont="1" applyFill="1" applyAlignment="1">
      <alignment horizontal="left"/>
    </xf>
    <xf numFmtId="0" fontId="29" fillId="2" borderId="7" xfId="0" applyFont="1" applyFill="1" applyBorder="1" applyAlignment="1">
      <alignment horizontal="left"/>
    </xf>
    <xf numFmtId="10" fontId="29" fillId="0" borderId="7" xfId="0" applyNumberFormat="1" applyFont="1" applyBorder="1" applyAlignment="1">
      <alignment horizontal="center"/>
    </xf>
    <xf numFmtId="0" fontId="29" fillId="2" borderId="0" xfId="0" applyFont="1" applyFill="1" applyAlignment="1">
      <alignment horizontal="centerContinuous"/>
    </xf>
    <xf numFmtId="0" fontId="27" fillId="2" borderId="2" xfId="0" applyFont="1" applyFill="1" applyBorder="1"/>
    <xf numFmtId="0" fontId="29" fillId="2" borderId="7" xfId="0" applyFont="1" applyFill="1" applyBorder="1"/>
    <xf numFmtId="0" fontId="31" fillId="4" borderId="0" xfId="0" applyFont="1" applyFill="1" applyAlignment="1">
      <alignment vertical="center"/>
    </xf>
    <xf numFmtId="0" fontId="31" fillId="4" borderId="0" xfId="0" applyFont="1" applyFill="1" applyAlignment="1">
      <alignment horizontal="center" vertical="center"/>
    </xf>
    <xf numFmtId="0" fontId="27" fillId="2" borderId="0" xfId="0" applyFont="1" applyFill="1" applyAlignment="1">
      <alignment vertical="center"/>
    </xf>
    <xf numFmtId="17" fontId="27" fillId="2" borderId="5" xfId="0" quotePrefix="1" applyNumberFormat="1" applyFont="1" applyFill="1" applyBorder="1" applyAlignment="1">
      <alignment horizontal="center"/>
    </xf>
    <xf numFmtId="17" fontId="27" fillId="2" borderId="6" xfId="0" quotePrefix="1" applyNumberFormat="1" applyFont="1" applyFill="1" applyBorder="1" applyAlignment="1">
      <alignment horizontal="center"/>
    </xf>
    <xf numFmtId="0" fontId="27" fillId="2" borderId="5" xfId="0" applyFont="1" applyFill="1" applyBorder="1" applyAlignment="1">
      <alignment horizontal="center"/>
    </xf>
    <xf numFmtId="0" fontId="27" fillId="2" borderId="7" xfId="0" applyFont="1" applyFill="1" applyBorder="1" applyAlignment="1">
      <alignment horizontal="center"/>
    </xf>
    <xf numFmtId="0" fontId="27" fillId="2" borderId="1" xfId="0" applyFont="1" applyFill="1" applyBorder="1" applyAlignment="1">
      <alignment horizontal="left"/>
    </xf>
    <xf numFmtId="0" fontId="29"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1" xfId="0" applyFont="1" applyFill="1" applyBorder="1" applyAlignment="1">
      <alignment horizontal="center" vertical="center"/>
    </xf>
    <xf numFmtId="0" fontId="29" fillId="2" borderId="8" xfId="0" applyFont="1" applyFill="1" applyBorder="1" applyAlignment="1">
      <alignment horizontal="left" vertical="center"/>
    </xf>
    <xf numFmtId="10" fontId="29" fillId="2" borderId="10" xfId="0" applyNumberFormat="1" applyFont="1" applyFill="1" applyBorder="1" applyAlignment="1">
      <alignment horizontal="center" vertical="center"/>
    </xf>
    <xf numFmtId="0" fontId="27" fillId="2" borderId="8" xfId="0" applyFont="1" applyFill="1" applyBorder="1"/>
    <xf numFmtId="3" fontId="27" fillId="2" borderId="0" xfId="0" applyNumberFormat="1" applyFont="1" applyFill="1" applyAlignment="1">
      <alignment horizontal="center" vertical="center"/>
    </xf>
    <xf numFmtId="3" fontId="27" fillId="2" borderId="10" xfId="0" applyNumberFormat="1" applyFont="1" applyFill="1" applyBorder="1" applyAlignment="1">
      <alignment horizontal="center" vertical="center"/>
    </xf>
    <xf numFmtId="10" fontId="27" fillId="2" borderId="0" xfId="0" applyNumberFormat="1" applyFont="1" applyFill="1" applyAlignment="1">
      <alignment horizontal="center" vertical="center"/>
    </xf>
    <xf numFmtId="0" fontId="29" fillId="2" borderId="8" xfId="0" applyFont="1" applyFill="1" applyBorder="1" applyAlignment="1">
      <alignment horizontal="left" indent="1"/>
    </xf>
    <xf numFmtId="0" fontId="29" fillId="2" borderId="8" xfId="0" applyFont="1" applyFill="1" applyBorder="1" applyAlignment="1">
      <alignment horizontal="left" vertical="center" wrapText="1" indent="1"/>
    </xf>
    <xf numFmtId="0" fontId="27" fillId="2" borderId="8" xfId="0" applyFont="1" applyFill="1" applyBorder="1" applyAlignment="1">
      <alignment horizontal="left"/>
    </xf>
    <xf numFmtId="3" fontId="27" fillId="0" borderId="10" xfId="0" applyNumberFormat="1" applyFont="1" applyBorder="1" applyAlignment="1">
      <alignment horizontal="center" vertical="center"/>
    </xf>
    <xf numFmtId="0" fontId="27" fillId="2" borderId="0" xfId="0" applyFont="1" applyFill="1" applyAlignment="1">
      <alignment horizontal="center" vertical="center"/>
    </xf>
    <xf numFmtId="0" fontId="27" fillId="0" borderId="10" xfId="0" applyFont="1" applyBorder="1" applyAlignment="1">
      <alignment horizontal="center" vertical="center"/>
    </xf>
    <xf numFmtId="0" fontId="27" fillId="2" borderId="10" xfId="0" applyFont="1" applyFill="1" applyBorder="1" applyAlignment="1">
      <alignment horizontal="center" vertical="center"/>
    </xf>
    <xf numFmtId="0" fontId="27" fillId="2" borderId="4" xfId="0" applyFont="1" applyFill="1" applyBorder="1" applyAlignment="1">
      <alignment horizontal="left"/>
    </xf>
    <xf numFmtId="10" fontId="27" fillId="2" borderId="6" xfId="0" applyNumberFormat="1" applyFont="1" applyFill="1" applyBorder="1" applyAlignment="1">
      <alignment horizontal="center" vertical="center"/>
    </xf>
    <xf numFmtId="10" fontId="27" fillId="2" borderId="7" xfId="0" applyNumberFormat="1" applyFont="1" applyFill="1" applyBorder="1" applyAlignment="1">
      <alignment horizontal="center" vertical="center"/>
    </xf>
    <xf numFmtId="0" fontId="27" fillId="2" borderId="6" xfId="0" applyFont="1" applyFill="1" applyBorder="1" applyAlignment="1">
      <alignment horizontal="center"/>
    </xf>
    <xf numFmtId="0" fontId="29" fillId="2" borderId="2" xfId="0" applyFont="1" applyFill="1" applyBorder="1" applyAlignment="1">
      <alignment vertical="center"/>
    </xf>
    <xf numFmtId="3" fontId="29" fillId="2" borderId="2" xfId="0" applyNumberFormat="1" applyFont="1" applyFill="1" applyBorder="1" applyAlignment="1">
      <alignment horizontal="center" vertical="center"/>
    </xf>
    <xf numFmtId="3" fontId="29" fillId="2" borderId="3" xfId="0" applyNumberFormat="1" applyFont="1" applyFill="1" applyBorder="1" applyAlignment="1">
      <alignment horizontal="center" vertical="center"/>
    </xf>
    <xf numFmtId="3" fontId="29" fillId="2" borderId="11" xfId="0" applyNumberFormat="1" applyFont="1" applyFill="1" applyBorder="1" applyAlignment="1">
      <alignment horizontal="center" vertical="center"/>
    </xf>
    <xf numFmtId="10" fontId="29" fillId="2" borderId="11" xfId="0" applyNumberFormat="1" applyFont="1" applyFill="1" applyBorder="1" applyAlignment="1">
      <alignment horizontal="center" vertical="center"/>
    </xf>
    <xf numFmtId="0" fontId="29" fillId="2" borderId="9" xfId="0" applyFont="1" applyFill="1" applyBorder="1" applyAlignment="1">
      <alignment horizontal="left" vertical="center" wrapText="1"/>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0" fontId="27" fillId="2" borderId="4" xfId="0" applyFont="1" applyFill="1" applyBorder="1" applyAlignment="1">
      <alignment vertical="center"/>
    </xf>
    <xf numFmtId="0" fontId="29" fillId="2" borderId="7" xfId="0" applyFont="1" applyFill="1" applyBorder="1" applyAlignment="1">
      <alignment horizontal="center" vertical="center"/>
    </xf>
    <xf numFmtId="17" fontId="27" fillId="2" borderId="9" xfId="0" quotePrefix="1" applyNumberFormat="1" applyFont="1" applyFill="1" applyBorder="1" applyAlignment="1">
      <alignment horizontal="center"/>
    </xf>
    <xf numFmtId="17" fontId="27" fillId="2" borderId="0" xfId="0" quotePrefix="1" applyNumberFormat="1" applyFont="1" applyFill="1" applyAlignment="1">
      <alignment horizontal="center"/>
    </xf>
    <xf numFmtId="17" fontId="27" fillId="2" borderId="10" xfId="0" quotePrefix="1" applyNumberFormat="1" applyFont="1" applyFill="1" applyBorder="1" applyAlignment="1">
      <alignment horizontal="center"/>
    </xf>
    <xf numFmtId="0" fontId="27" fillId="2" borderId="2" xfId="0" applyFont="1" applyFill="1" applyBorder="1" applyAlignment="1">
      <alignment horizontal="center" vertical="center"/>
    </xf>
    <xf numFmtId="0" fontId="29" fillId="2" borderId="9" xfId="0" applyFont="1" applyFill="1" applyBorder="1" applyAlignment="1">
      <alignment horizontal="left" vertical="center"/>
    </xf>
    <xf numFmtId="0" fontId="29" fillId="2" borderId="9" xfId="0" applyFont="1" applyFill="1" applyBorder="1" applyAlignment="1">
      <alignment horizontal="left" indent="1"/>
    </xf>
    <xf numFmtId="0" fontId="27" fillId="2" borderId="9" xfId="0" applyFont="1" applyFill="1" applyBorder="1" applyAlignment="1">
      <alignment horizontal="center" vertical="center"/>
    </xf>
    <xf numFmtId="0" fontId="27" fillId="2" borderId="5" xfId="0" applyFont="1" applyFill="1" applyBorder="1" applyAlignment="1">
      <alignment horizontal="left"/>
    </xf>
    <xf numFmtId="10" fontId="27" fillId="2" borderId="5" xfId="0" applyNumberFormat="1" applyFont="1" applyFill="1" applyBorder="1" applyAlignment="1">
      <alignment horizontal="center" vertical="center"/>
    </xf>
    <xf numFmtId="0" fontId="29" fillId="0" borderId="2" xfId="0" applyFont="1" applyBorder="1" applyAlignment="1">
      <alignment horizontal="center" vertical="center"/>
    </xf>
    <xf numFmtId="3" fontId="29" fillId="0" borderId="5" xfId="0" applyNumberFormat="1" applyFont="1" applyBorder="1" applyAlignment="1">
      <alignment horizontal="center" vertical="center"/>
    </xf>
    <xf numFmtId="0" fontId="52" fillId="0" borderId="0" xfId="0" applyFont="1"/>
    <xf numFmtId="0" fontId="25" fillId="4" borderId="9" xfId="0" applyFont="1" applyFill="1" applyBorder="1" applyAlignment="1">
      <alignment horizontal="center"/>
    </xf>
    <xf numFmtId="0" fontId="25" fillId="4" borderId="10" xfId="0" applyFont="1" applyFill="1" applyBorder="1" applyAlignment="1">
      <alignment horizontal="center"/>
    </xf>
    <xf numFmtId="0" fontId="25" fillId="4" borderId="7" xfId="0" applyFont="1" applyFill="1" applyBorder="1" applyAlignment="1">
      <alignment horizontal="center"/>
    </xf>
    <xf numFmtId="3" fontId="40" fillId="0" borderId="9" xfId="0" applyNumberFormat="1" applyFont="1" applyBorder="1" applyAlignment="1">
      <alignment horizontal="center"/>
    </xf>
    <xf numFmtId="9" fontId="40" fillId="0" borderId="10" xfId="0" applyNumberFormat="1" applyFont="1" applyBorder="1" applyAlignment="1">
      <alignment horizontal="center"/>
    </xf>
    <xf numFmtId="10" fontId="40" fillId="0" borderId="10" xfId="0" applyNumberFormat="1" applyFont="1" applyBorder="1" applyAlignment="1">
      <alignment horizontal="center"/>
    </xf>
    <xf numFmtId="0" fontId="40" fillId="0" borderId="8" xfId="0" applyFont="1" applyBorder="1" applyAlignment="1">
      <alignment horizontal="left" indent="3"/>
    </xf>
    <xf numFmtId="0" fontId="40" fillId="0" borderId="9" xfId="0" applyFont="1" applyBorder="1" applyAlignment="1">
      <alignment horizontal="center"/>
    </xf>
    <xf numFmtId="0" fontId="40" fillId="0" borderId="10" xfId="0" applyFont="1" applyBorder="1" applyAlignment="1">
      <alignment horizontal="center"/>
    </xf>
    <xf numFmtId="0" fontId="40" fillId="0" borderId="18" xfId="0" applyFont="1" applyBorder="1"/>
    <xf numFmtId="0" fontId="41" fillId="0" borderId="16" xfId="0" applyFont="1" applyBorder="1"/>
    <xf numFmtId="3" fontId="41" fillId="0" borderId="19" xfId="0" applyNumberFormat="1" applyFont="1" applyBorder="1" applyAlignment="1">
      <alignment horizontal="center"/>
    </xf>
    <xf numFmtId="3" fontId="41" fillId="0" borderId="17" xfId="0" applyNumberFormat="1" applyFont="1" applyBorder="1" applyAlignment="1">
      <alignment horizontal="center"/>
    </xf>
    <xf numFmtId="10" fontId="41" fillId="0" borderId="19" xfId="0" applyNumberFormat="1" applyFont="1" applyBorder="1" applyAlignment="1">
      <alignment horizontal="center"/>
    </xf>
    <xf numFmtId="0" fontId="41" fillId="0" borderId="20" xfId="0" applyFont="1" applyBorder="1" applyAlignment="1">
      <alignment horizontal="center"/>
    </xf>
    <xf numFmtId="0" fontId="40" fillId="0" borderId="21" xfId="0" applyFont="1" applyBorder="1"/>
    <xf numFmtId="0" fontId="40" fillId="0" borderId="0" xfId="0" applyFont="1" applyAlignment="1">
      <alignment horizontal="center"/>
    </xf>
    <xf numFmtId="0" fontId="41" fillId="0" borderId="22" xfId="0" applyFont="1" applyBorder="1"/>
    <xf numFmtId="0" fontId="41" fillId="0" borderId="23" xfId="0" applyFont="1" applyBorder="1" applyAlignment="1">
      <alignment horizontal="center"/>
    </xf>
    <xf numFmtId="3" fontId="41" fillId="0" borderId="35" xfId="0" applyNumberFormat="1" applyFont="1" applyBorder="1" applyAlignment="1">
      <alignment horizontal="center"/>
    </xf>
    <xf numFmtId="10" fontId="41" fillId="0" borderId="23" xfId="0" applyNumberFormat="1" applyFont="1" applyBorder="1" applyAlignment="1">
      <alignment horizontal="center"/>
    </xf>
    <xf numFmtId="0" fontId="41" fillId="0" borderId="36" xfId="0" applyFont="1" applyBorder="1" applyAlignment="1">
      <alignment horizontal="center"/>
    </xf>
    <xf numFmtId="0" fontId="53" fillId="0" borderId="0" xfId="0" applyFont="1"/>
    <xf numFmtId="0" fontId="31" fillId="3" borderId="0" xfId="26" applyFont="1" applyFill="1"/>
    <xf numFmtId="0" fontId="31" fillId="3" borderId="0" xfId="26" applyFont="1" applyFill="1" applyAlignment="1">
      <alignment horizontal="center"/>
    </xf>
    <xf numFmtId="166" fontId="25" fillId="3" borderId="0" xfId="2" applyNumberFormat="1" applyFont="1" applyFill="1" applyBorder="1" applyAlignment="1">
      <alignment horizontal="center"/>
    </xf>
    <xf numFmtId="0" fontId="29" fillId="6" borderId="0" xfId="0" applyFont="1" applyFill="1"/>
    <xf numFmtId="0" fontId="29" fillId="6" borderId="6" xfId="26" applyFont="1" applyFill="1" applyBorder="1"/>
    <xf numFmtId="1" fontId="37" fillId="0" borderId="5" xfId="15" quotePrefix="1" applyNumberFormat="1" applyFont="1" applyFill="1" applyBorder="1" applyAlignment="1">
      <alignment horizontal="center" vertical="center"/>
    </xf>
    <xf numFmtId="1" fontId="37" fillId="0" borderId="6" xfId="15" quotePrefix="1" applyNumberFormat="1" applyFont="1" applyFill="1" applyBorder="1" applyAlignment="1">
      <alignment horizontal="center" vertical="center"/>
    </xf>
    <xf numFmtId="1" fontId="37" fillId="0" borderId="7" xfId="15" quotePrefix="1" applyNumberFormat="1" applyFont="1" applyFill="1" applyBorder="1" applyAlignment="1">
      <alignment horizontal="center" vertical="center"/>
    </xf>
    <xf numFmtId="0" fontId="37" fillId="0" borderId="5" xfId="4" applyFont="1" applyBorder="1" applyAlignment="1">
      <alignment horizontal="center"/>
    </xf>
    <xf numFmtId="0" fontId="37" fillId="0" borderId="7" xfId="4" applyFont="1" applyBorder="1" applyAlignment="1">
      <alignment horizontal="center"/>
    </xf>
    <xf numFmtId="3" fontId="29" fillId="6" borderId="9" xfId="26" applyNumberFormat="1" applyFont="1" applyFill="1" applyBorder="1"/>
    <xf numFmtId="3" fontId="29" fillId="6" borderId="0" xfId="26" applyNumberFormat="1" applyFont="1" applyFill="1"/>
    <xf numFmtId="3" fontId="29" fillId="6" borderId="10" xfId="26" applyNumberFormat="1" applyFont="1" applyFill="1" applyBorder="1"/>
    <xf numFmtId="167" fontId="29" fillId="6" borderId="2" xfId="15" applyNumberFormat="1" applyFont="1" applyFill="1" applyBorder="1" applyAlignment="1">
      <alignment horizontal="center"/>
    </xf>
    <xf numFmtId="167" fontId="29" fillId="6" borderId="3" xfId="15" applyNumberFormat="1" applyFont="1" applyFill="1" applyBorder="1" applyAlignment="1">
      <alignment horizontal="center"/>
    </xf>
    <xf numFmtId="167" fontId="29" fillId="6" borderId="11" xfId="15" applyNumberFormat="1" applyFont="1" applyFill="1" applyBorder="1" applyAlignment="1">
      <alignment horizontal="center"/>
    </xf>
    <xf numFmtId="166" fontId="29" fillId="6" borderId="9" xfId="2" applyNumberFormat="1" applyFont="1" applyFill="1" applyBorder="1" applyAlignment="1">
      <alignment horizontal="center" vertical="center"/>
    </xf>
    <xf numFmtId="166" fontId="29" fillId="6" borderId="34" xfId="2" applyNumberFormat="1" applyFont="1" applyFill="1" applyBorder="1" applyAlignment="1">
      <alignment horizontal="center" vertical="center"/>
    </xf>
    <xf numFmtId="3" fontId="29" fillId="6" borderId="9" xfId="26" applyNumberFormat="1" applyFont="1" applyFill="1" applyBorder="1" applyAlignment="1">
      <alignment vertical="center"/>
    </xf>
    <xf numFmtId="3" fontId="29" fillId="6" borderId="0" xfId="26" applyNumberFormat="1" applyFont="1" applyFill="1" applyAlignment="1">
      <alignment vertical="center"/>
    </xf>
    <xf numFmtId="3" fontId="29" fillId="6" borderId="10" xfId="26" applyNumberFormat="1" applyFont="1" applyFill="1" applyBorder="1" applyAlignment="1">
      <alignment vertical="center"/>
    </xf>
    <xf numFmtId="167" fontId="29" fillId="6" borderId="9" xfId="15" applyNumberFormat="1" applyFont="1" applyFill="1" applyBorder="1" applyAlignment="1">
      <alignment horizontal="center" vertical="center"/>
    </xf>
    <xf numFmtId="167" fontId="29" fillId="6" borderId="0" xfId="15" applyNumberFormat="1" applyFont="1" applyFill="1" applyBorder="1" applyAlignment="1">
      <alignment horizontal="center" vertical="center"/>
    </xf>
    <xf numFmtId="167" fontId="29" fillId="6" borderId="10" xfId="15" applyNumberFormat="1" applyFont="1" applyFill="1" applyBorder="1" applyAlignment="1">
      <alignment horizontal="center" vertical="center"/>
    </xf>
    <xf numFmtId="166" fontId="29" fillId="6" borderId="10" xfId="2" applyNumberFormat="1" applyFont="1" applyFill="1" applyBorder="1" applyAlignment="1">
      <alignment horizontal="center" vertical="center"/>
    </xf>
    <xf numFmtId="167" fontId="29" fillId="6" borderId="9" xfId="15" applyNumberFormat="1" applyFont="1" applyFill="1" applyBorder="1" applyAlignment="1">
      <alignment horizontal="center"/>
    </xf>
    <xf numFmtId="167" fontId="29" fillId="6" borderId="0" xfId="15" applyNumberFormat="1" applyFont="1" applyFill="1" applyBorder="1" applyAlignment="1">
      <alignment horizontal="center"/>
    </xf>
    <xf numFmtId="167" fontId="29" fillId="6" borderId="10" xfId="15" applyNumberFormat="1" applyFont="1" applyFill="1" applyBorder="1" applyAlignment="1">
      <alignment horizontal="center"/>
    </xf>
    <xf numFmtId="0" fontId="29" fillId="6" borderId="5" xfId="26" applyFont="1" applyFill="1" applyBorder="1" applyAlignment="1">
      <alignment vertical="center"/>
    </xf>
    <xf numFmtId="0" fontId="29" fillId="6" borderId="7" xfId="26" applyFont="1" applyFill="1" applyBorder="1"/>
    <xf numFmtId="167" fontId="29" fillId="6" borderId="5" xfId="15" applyNumberFormat="1" applyFont="1" applyFill="1" applyBorder="1" applyAlignment="1">
      <alignment horizontal="center"/>
    </xf>
    <xf numFmtId="167" fontId="29" fillId="6" borderId="6" xfId="15" applyNumberFormat="1" applyFont="1" applyFill="1" applyBorder="1" applyAlignment="1">
      <alignment horizontal="center"/>
    </xf>
    <xf numFmtId="167" fontId="29" fillId="6" borderId="7" xfId="15" applyNumberFormat="1" applyFont="1" applyFill="1" applyBorder="1" applyAlignment="1">
      <alignment horizontal="center"/>
    </xf>
    <xf numFmtId="166" fontId="29" fillId="6" borderId="5" xfId="2" applyNumberFormat="1" applyFont="1" applyFill="1" applyBorder="1" applyAlignment="1">
      <alignment horizontal="center" vertical="center"/>
    </xf>
    <xf numFmtId="166" fontId="29" fillId="6" borderId="7" xfId="2" applyNumberFormat="1" applyFont="1" applyFill="1" applyBorder="1" applyAlignment="1">
      <alignment horizontal="center" vertical="center"/>
    </xf>
    <xf numFmtId="0" fontId="29" fillId="0" borderId="0" xfId="26" applyFont="1" applyAlignment="1">
      <alignment vertical="center"/>
    </xf>
    <xf numFmtId="0" fontId="29" fillId="0" borderId="0" xfId="26" applyFont="1"/>
    <xf numFmtId="0" fontId="29" fillId="0" borderId="0" xfId="26" applyFont="1" applyAlignment="1">
      <alignment horizontal="center"/>
    </xf>
    <xf numFmtId="166" fontId="27" fillId="0" borderId="0" xfId="2" applyNumberFormat="1" applyFont="1" applyFill="1" applyBorder="1" applyAlignment="1">
      <alignment horizontal="center"/>
    </xf>
    <xf numFmtId="0" fontId="29" fillId="0" borderId="0" xfId="10" applyFont="1"/>
    <xf numFmtId="17" fontId="37" fillId="0" borderId="9" xfId="6" applyNumberFormat="1" applyFont="1" applyBorder="1" applyAlignment="1">
      <alignment horizontal="center"/>
    </xf>
    <xf numFmtId="1" fontId="37" fillId="0" borderId="0" xfId="7" applyNumberFormat="1" applyFont="1" applyFill="1" applyBorder="1" applyAlignment="1">
      <alignment horizontal="center"/>
    </xf>
    <xf numFmtId="1" fontId="37" fillId="0" borderId="10" xfId="7" applyNumberFormat="1" applyFont="1" applyFill="1" applyBorder="1" applyAlignment="1">
      <alignment horizontal="center"/>
    </xf>
    <xf numFmtId="0" fontId="37" fillId="0" borderId="9" xfId="4" applyFont="1" applyBorder="1" applyAlignment="1">
      <alignment horizontal="center"/>
    </xf>
    <xf numFmtId="0" fontId="29" fillId="0" borderId="2" xfId="26" applyFont="1" applyBorder="1"/>
    <xf numFmtId="0" fontId="29" fillId="0" borderId="3" xfId="26" applyFont="1" applyBorder="1"/>
    <xf numFmtId="0" fontId="29" fillId="0" borderId="11" xfId="26" applyFont="1" applyBorder="1"/>
    <xf numFmtId="167" fontId="29" fillId="0" borderId="3" xfId="15" applyNumberFormat="1" applyFont="1" applyFill="1" applyBorder="1" applyAlignment="1">
      <alignment horizontal="center"/>
    </xf>
    <xf numFmtId="168" fontId="29" fillId="0" borderId="3" xfId="8" applyNumberFormat="1" applyFont="1" applyFill="1" applyBorder="1" applyAlignment="1">
      <alignment horizontal="center" vertical="center"/>
    </xf>
    <xf numFmtId="168" fontId="29" fillId="0" borderId="11" xfId="8" applyNumberFormat="1" applyFont="1" applyFill="1" applyBorder="1" applyAlignment="1">
      <alignment horizontal="center" vertical="center"/>
    </xf>
    <xf numFmtId="166" fontId="29" fillId="8" borderId="2" xfId="2" applyNumberFormat="1" applyFont="1" applyFill="1" applyBorder="1" applyAlignment="1">
      <alignment horizontal="center" vertical="center"/>
    </xf>
    <xf numFmtId="166" fontId="29" fillId="8" borderId="11" xfId="2" applyNumberFormat="1" applyFont="1" applyFill="1" applyBorder="1" applyAlignment="1">
      <alignment horizontal="center" vertical="center"/>
    </xf>
    <xf numFmtId="0" fontId="29" fillId="0" borderId="9" xfId="26" applyFont="1" applyBorder="1"/>
    <xf numFmtId="0" fontId="29" fillId="0" borderId="10" xfId="26" applyFont="1" applyBorder="1"/>
    <xf numFmtId="168" fontId="29" fillId="0" borderId="0" xfId="8" applyNumberFormat="1" applyFont="1" applyFill="1" applyBorder="1" applyAlignment="1">
      <alignment horizontal="center" vertical="center"/>
    </xf>
    <xf numFmtId="168" fontId="29" fillId="0" borderId="10" xfId="8" applyNumberFormat="1" applyFont="1" applyFill="1" applyBorder="1" applyAlignment="1">
      <alignment horizontal="center" vertical="center"/>
    </xf>
    <xf numFmtId="166" fontId="29" fillId="8" borderId="9" xfId="2" applyNumberFormat="1" applyFont="1" applyFill="1" applyBorder="1" applyAlignment="1">
      <alignment horizontal="center" vertical="center"/>
    </xf>
    <xf numFmtId="166" fontId="29" fillId="8" borderId="10" xfId="2" applyNumberFormat="1" applyFont="1" applyFill="1" applyBorder="1" applyAlignment="1">
      <alignment horizontal="center" vertical="center"/>
    </xf>
    <xf numFmtId="0" fontId="27" fillId="0" borderId="9" xfId="26" applyFont="1" applyBorder="1"/>
    <xf numFmtId="0" fontId="27" fillId="0" borderId="0" xfId="26" applyFont="1"/>
    <xf numFmtId="0" fontId="27" fillId="0" borderId="10" xfId="26" applyFont="1" applyBorder="1"/>
    <xf numFmtId="167" fontId="27" fillId="0" borderId="0" xfId="15" applyNumberFormat="1" applyFont="1" applyFill="1" applyBorder="1" applyAlignment="1">
      <alignment horizontal="center"/>
    </xf>
    <xf numFmtId="168" fontId="27" fillId="0" borderId="0" xfId="8" applyNumberFormat="1" applyFont="1" applyFill="1" applyBorder="1" applyAlignment="1">
      <alignment horizontal="center" vertical="center"/>
    </xf>
    <xf numFmtId="168" fontId="27" fillId="0" borderId="10" xfId="8" applyNumberFormat="1" applyFont="1" applyFill="1" applyBorder="1" applyAlignment="1">
      <alignment horizontal="center" vertical="center"/>
    </xf>
    <xf numFmtId="166" fontId="27" fillId="8" borderId="9" xfId="2" applyNumberFormat="1" applyFont="1" applyFill="1" applyBorder="1" applyAlignment="1">
      <alignment horizontal="center" vertical="center"/>
    </xf>
    <xf numFmtId="166" fontId="27" fillId="8" borderId="10" xfId="2" applyNumberFormat="1" applyFont="1" applyFill="1" applyBorder="1" applyAlignment="1">
      <alignment horizontal="center" vertical="center"/>
    </xf>
    <xf numFmtId="0" fontId="32" fillId="0" borderId="9" xfId="0" applyFont="1" applyBorder="1"/>
    <xf numFmtId="0" fontId="32" fillId="0" borderId="10" xfId="0" applyFont="1" applyBorder="1"/>
    <xf numFmtId="167" fontId="29" fillId="0" borderId="0" xfId="15" applyNumberFormat="1" applyFont="1" applyFill="1" applyBorder="1" applyAlignment="1">
      <alignment horizontal="center"/>
    </xf>
    <xf numFmtId="0" fontId="29" fillId="0" borderId="9" xfId="26" applyFont="1" applyBorder="1" applyAlignment="1">
      <alignment vertical="center"/>
    </xf>
    <xf numFmtId="0" fontId="29" fillId="0" borderId="0" xfId="26" applyFont="1" applyAlignment="1">
      <alignment vertical="center" wrapText="1"/>
    </xf>
    <xf numFmtId="0" fontId="29" fillId="0" borderId="10" xfId="26" applyFont="1" applyBorder="1" applyAlignment="1">
      <alignment vertical="center" wrapText="1"/>
    </xf>
    <xf numFmtId="167" fontId="29" fillId="0" borderId="0" xfId="15" applyNumberFormat="1" applyFont="1" applyFill="1" applyBorder="1" applyAlignment="1">
      <alignment horizontal="center" vertical="center"/>
    </xf>
    <xf numFmtId="0" fontId="27" fillId="0" borderId="5" xfId="26" applyFont="1" applyBorder="1"/>
    <xf numFmtId="0" fontId="27" fillId="0" borderId="6" xfId="26" applyFont="1" applyBorder="1"/>
    <xf numFmtId="0" fontId="27" fillId="0" borderId="7" xfId="26" applyFont="1" applyBorder="1"/>
    <xf numFmtId="167" fontId="27" fillId="0" borderId="6" xfId="15" applyNumberFormat="1" applyFont="1" applyFill="1" applyBorder="1" applyAlignment="1">
      <alignment horizontal="center"/>
    </xf>
    <xf numFmtId="168" fontId="27" fillId="0" borderId="6" xfId="8" applyNumberFormat="1" applyFont="1" applyFill="1" applyBorder="1" applyAlignment="1">
      <alignment horizontal="center" vertical="center"/>
    </xf>
    <xf numFmtId="168" fontId="27" fillId="0" borderId="7" xfId="8" applyNumberFormat="1" applyFont="1" applyFill="1" applyBorder="1" applyAlignment="1">
      <alignment horizontal="center" vertical="center"/>
    </xf>
    <xf numFmtId="166" fontId="27" fillId="8" borderId="5" xfId="2" applyNumberFormat="1" applyFont="1" applyFill="1" applyBorder="1" applyAlignment="1">
      <alignment horizontal="center" vertical="center"/>
    </xf>
    <xf numFmtId="166" fontId="27" fillId="8" borderId="7" xfId="2" applyNumberFormat="1" applyFont="1" applyFill="1" applyBorder="1" applyAlignment="1">
      <alignment horizontal="center" vertical="center"/>
    </xf>
    <xf numFmtId="0" fontId="27" fillId="0" borderId="2" xfId="26" applyFont="1" applyBorder="1"/>
    <xf numFmtId="0" fontId="27" fillId="0" borderId="3" xfId="26" applyFont="1" applyBorder="1"/>
    <xf numFmtId="0" fontId="27" fillId="0" borderId="11" xfId="26" applyFont="1" applyBorder="1"/>
    <xf numFmtId="167" fontId="29" fillId="0" borderId="2" xfId="0" applyNumberFormat="1" applyFont="1" applyBorder="1" applyAlignment="1">
      <alignment horizontal="center"/>
    </xf>
    <xf numFmtId="167" fontId="29" fillId="0" borderId="3" xfId="0" applyNumberFormat="1" applyFont="1" applyBorder="1" applyAlignment="1">
      <alignment horizontal="center"/>
    </xf>
    <xf numFmtId="0" fontId="32" fillId="0" borderId="2" xfId="0" applyFont="1" applyBorder="1" applyAlignment="1">
      <alignment horizontal="center"/>
    </xf>
    <xf numFmtId="0" fontId="32" fillId="0" borderId="11" xfId="0" applyFont="1" applyBorder="1" applyAlignment="1">
      <alignment horizontal="center"/>
    </xf>
    <xf numFmtId="39" fontId="29" fillId="0" borderId="9" xfId="27" applyNumberFormat="1" applyFont="1" applyBorder="1" applyAlignment="1">
      <alignment horizontal="left"/>
    </xf>
    <xf numFmtId="166" fontId="29" fillId="0" borderId="9" xfId="2" applyNumberFormat="1" applyFont="1" applyFill="1" applyBorder="1" applyAlignment="1" applyProtection="1">
      <alignment horizontal="center"/>
    </xf>
    <xf numFmtId="166" fontId="29" fillId="0" borderId="0" xfId="2" applyNumberFormat="1" applyFont="1" applyFill="1" applyBorder="1" applyAlignment="1" applyProtection="1">
      <alignment horizontal="center"/>
    </xf>
    <xf numFmtId="0" fontId="32" fillId="0" borderId="9" xfId="0" applyFont="1" applyBorder="1" applyAlignment="1">
      <alignment horizontal="center"/>
    </xf>
    <xf numFmtId="0" fontId="32" fillId="0" borderId="10" xfId="0" applyFont="1" applyBorder="1" applyAlignment="1">
      <alignment horizontal="center"/>
    </xf>
    <xf numFmtId="0" fontId="29" fillId="0" borderId="9" xfId="26" applyFont="1" applyBorder="1" applyAlignment="1">
      <alignment horizontal="left"/>
    </xf>
    <xf numFmtId="0" fontId="29" fillId="0" borderId="0" xfId="26" applyFont="1" applyAlignment="1">
      <alignment wrapText="1"/>
    </xf>
    <xf numFmtId="0" fontId="29" fillId="0" borderId="10" xfId="26" applyFont="1" applyBorder="1" applyAlignment="1">
      <alignment wrapText="1"/>
    </xf>
    <xf numFmtId="166" fontId="29" fillId="6" borderId="9" xfId="2" applyNumberFormat="1" applyFont="1" applyFill="1" applyBorder="1" applyAlignment="1" applyProtection="1">
      <alignment horizontal="center" vertical="center"/>
    </xf>
    <xf numFmtId="166" fontId="29" fillId="6" borderId="0" xfId="2" applyNumberFormat="1" applyFont="1" applyFill="1" applyBorder="1" applyAlignment="1" applyProtection="1">
      <alignment horizontal="center" vertical="center"/>
    </xf>
    <xf numFmtId="166" fontId="29" fillId="6" borderId="9" xfId="2" applyNumberFormat="1" applyFont="1" applyFill="1" applyBorder="1" applyAlignment="1" applyProtection="1">
      <alignment horizontal="center"/>
    </xf>
    <xf numFmtId="166" fontId="29" fillId="6" borderId="0" xfId="2" applyNumberFormat="1" applyFont="1" applyFill="1" applyBorder="1" applyAlignment="1" applyProtection="1">
      <alignment horizontal="center"/>
    </xf>
    <xf numFmtId="39" fontId="29" fillId="0" borderId="0" xfId="27" applyNumberFormat="1" applyFont="1" applyAlignment="1">
      <alignment horizontal="left"/>
    </xf>
    <xf numFmtId="39" fontId="29" fillId="0" borderId="10" xfId="27" applyNumberFormat="1" applyFont="1" applyBorder="1" applyAlignment="1">
      <alignment horizontal="left"/>
    </xf>
    <xf numFmtId="0" fontId="29" fillId="0" borderId="9" xfId="4" applyFont="1" applyBorder="1"/>
    <xf numFmtId="166" fontId="29" fillId="6" borderId="9" xfId="2" applyNumberFormat="1" applyFont="1" applyFill="1" applyBorder="1" applyAlignment="1">
      <alignment horizontal="center"/>
    </xf>
    <xf numFmtId="166" fontId="29" fillId="6" borderId="0" xfId="2" applyNumberFormat="1" applyFont="1" applyFill="1" applyBorder="1" applyAlignment="1">
      <alignment horizontal="center"/>
    </xf>
    <xf numFmtId="166" fontId="29" fillId="0" borderId="9" xfId="2" applyNumberFormat="1" applyFont="1" applyFill="1" applyBorder="1" applyAlignment="1">
      <alignment horizontal="center"/>
    </xf>
    <xf numFmtId="166" fontId="29" fillId="0" borderId="0" xfId="2" applyNumberFormat="1" applyFont="1" applyFill="1" applyBorder="1" applyAlignment="1">
      <alignment horizontal="center"/>
    </xf>
    <xf numFmtId="0" fontId="29" fillId="0" borderId="5" xfId="26" applyFont="1" applyBorder="1"/>
    <xf numFmtId="0" fontId="29" fillId="0" borderId="6" xfId="26" applyFont="1" applyBorder="1"/>
    <xf numFmtId="0" fontId="29" fillId="0" borderId="7" xfId="26" applyFont="1" applyBorder="1"/>
    <xf numFmtId="2" fontId="29" fillId="0" borderId="5" xfId="2" applyNumberFormat="1" applyFont="1" applyFill="1" applyBorder="1" applyAlignment="1">
      <alignment horizontal="center" vertical="center"/>
    </xf>
    <xf numFmtId="0" fontId="29" fillId="0" borderId="6" xfId="2" applyNumberFormat="1" applyFont="1" applyFill="1" applyBorder="1" applyAlignment="1">
      <alignment horizontal="center" vertical="center"/>
    </xf>
    <xf numFmtId="2" fontId="29" fillId="0" borderId="6" xfId="2" applyNumberFormat="1" applyFont="1" applyFill="1" applyBorder="1" applyAlignment="1">
      <alignment horizontal="center" vertical="center"/>
    </xf>
    <xf numFmtId="0" fontId="32" fillId="0" borderId="5" xfId="0" applyFont="1" applyBorder="1" applyAlignment="1">
      <alignment horizontal="center"/>
    </xf>
    <xf numFmtId="0" fontId="32" fillId="0" borderId="7" xfId="0" applyFont="1" applyBorder="1" applyAlignment="1">
      <alignment horizontal="center"/>
    </xf>
    <xf numFmtId="0" fontId="29" fillId="0" borderId="0" xfId="10" applyFont="1" applyAlignment="1">
      <alignment horizontal="left"/>
    </xf>
    <xf numFmtId="0" fontId="29" fillId="0" borderId="0" xfId="4" applyFont="1" applyAlignment="1">
      <alignment horizontal="left" vertical="center"/>
    </xf>
    <xf numFmtId="0" fontId="29" fillId="0" borderId="0" xfId="4" applyFont="1" applyAlignment="1">
      <alignment horizontal="center" vertical="center"/>
    </xf>
    <xf numFmtId="0" fontId="29" fillId="0" borderId="0" xfId="10" quotePrefix="1" applyFont="1"/>
    <xf numFmtId="0" fontId="29" fillId="0" borderId="0" xfId="4" applyFont="1" applyAlignment="1">
      <alignment horizontal="center" vertical="center" wrapText="1"/>
    </xf>
    <xf numFmtId="0" fontId="29" fillId="0" borderId="0" xfId="4" applyFont="1" applyAlignment="1">
      <alignment vertical="top" wrapText="1"/>
    </xf>
    <xf numFmtId="0" fontId="29" fillId="0" borderId="0" xfId="4" applyFont="1" applyAlignment="1">
      <alignment horizontal="center" vertical="top" wrapText="1"/>
    </xf>
    <xf numFmtId="0" fontId="37" fillId="0" borderId="0" xfId="0" applyFont="1" applyAlignment="1">
      <alignment horizont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5" xfId="0" applyFont="1" applyBorder="1" applyAlignment="1">
      <alignment horizontal="center"/>
    </xf>
    <xf numFmtId="0" fontId="37" fillId="0" borderId="7" xfId="0" applyFont="1" applyBorder="1" applyAlignment="1">
      <alignment horizontal="center"/>
    </xf>
    <xf numFmtId="0" fontId="27" fillId="6" borderId="1" xfId="4" applyFont="1" applyFill="1" applyBorder="1" applyAlignment="1">
      <alignment horizontal="left" vertical="center" wrapText="1"/>
    </xf>
    <xf numFmtId="1" fontId="27" fillId="6" borderId="2" xfId="12" applyNumberFormat="1" applyFont="1" applyFill="1" applyBorder="1" applyAlignment="1">
      <alignment horizontal="center" vertical="center"/>
    </xf>
    <xf numFmtId="1" fontId="27" fillId="6" borderId="3" xfId="12" applyNumberFormat="1" applyFont="1" applyFill="1" applyBorder="1" applyAlignment="1">
      <alignment horizontal="center" vertical="center"/>
    </xf>
    <xf numFmtId="1" fontId="27" fillId="6" borderId="11" xfId="12" applyNumberFormat="1" applyFont="1" applyFill="1" applyBorder="1" applyAlignment="1">
      <alignment horizontal="center" vertical="center"/>
    </xf>
    <xf numFmtId="0" fontId="29" fillId="6" borderId="2" xfId="4" applyFont="1" applyFill="1" applyBorder="1" applyAlignment="1">
      <alignment horizontal="center" vertical="center"/>
    </xf>
    <xf numFmtId="0" fontId="29" fillId="6" borderId="11" xfId="4" applyFont="1" applyFill="1" applyBorder="1" applyAlignment="1">
      <alignment horizontal="center" vertical="center"/>
    </xf>
    <xf numFmtId="0" fontId="29" fillId="6" borderId="8" xfId="0" applyFont="1" applyFill="1" applyBorder="1" applyAlignment="1">
      <alignment horizontal="left"/>
    </xf>
    <xf numFmtId="167" fontId="29" fillId="6" borderId="9" xfId="28" applyNumberFormat="1" applyFont="1" applyFill="1" applyBorder="1" applyAlignment="1">
      <alignment horizontal="center" vertical="center"/>
    </xf>
    <xf numFmtId="167" fontId="29" fillId="6" borderId="0" xfId="28" applyNumberFormat="1" applyFont="1" applyFill="1" applyBorder="1" applyAlignment="1">
      <alignment horizontal="center" vertical="center"/>
    </xf>
    <xf numFmtId="167" fontId="29" fillId="6" borderId="10" xfId="28" applyNumberFormat="1" applyFont="1" applyFill="1" applyBorder="1" applyAlignment="1">
      <alignment horizontal="center" vertical="center"/>
    </xf>
    <xf numFmtId="166" fontId="29" fillId="6" borderId="9" xfId="13" applyNumberFormat="1" applyFont="1" applyFill="1" applyBorder="1" applyAlignment="1">
      <alignment horizontal="center"/>
    </xf>
    <xf numFmtId="166" fontId="29" fillId="6" borderId="10" xfId="13" applyNumberFormat="1" applyFont="1" applyFill="1" applyBorder="1" applyAlignment="1">
      <alignment horizontal="center"/>
    </xf>
    <xf numFmtId="168" fontId="29" fillId="0" borderId="25" xfId="8" applyNumberFormat="1" applyFont="1" applyFill="1" applyBorder="1" applyAlignment="1">
      <alignment horizontal="center" vertical="center"/>
    </xf>
    <xf numFmtId="168" fontId="29" fillId="0" borderId="26" xfId="8" applyNumberFormat="1" applyFont="1" applyFill="1" applyBorder="1" applyAlignment="1">
      <alignment horizontal="center" vertical="center"/>
    </xf>
    <xf numFmtId="168" fontId="29" fillId="0" borderId="27" xfId="8" applyNumberFormat="1" applyFont="1" applyFill="1" applyBorder="1" applyAlignment="1">
      <alignment horizontal="center" vertical="center"/>
    </xf>
    <xf numFmtId="168" fontId="29" fillId="0" borderId="28" xfId="8" applyNumberFormat="1" applyFont="1" applyFill="1" applyBorder="1" applyAlignment="1">
      <alignment horizontal="center" vertical="center"/>
    </xf>
    <xf numFmtId="168" fontId="29" fillId="0" borderId="29" xfId="8" applyNumberFormat="1" applyFont="1" applyFill="1" applyBorder="1" applyAlignment="1">
      <alignment horizontal="center" vertical="center"/>
    </xf>
    <xf numFmtId="168" fontId="29" fillId="0" borderId="30" xfId="8" applyNumberFormat="1" applyFont="1" applyFill="1" applyBorder="1" applyAlignment="1">
      <alignment horizontal="center" vertical="center"/>
    </xf>
    <xf numFmtId="168" fontId="29" fillId="0" borderId="24" xfId="8" applyNumberFormat="1" applyFont="1" applyFill="1" applyBorder="1" applyAlignment="1">
      <alignment horizontal="center" vertical="center"/>
    </xf>
    <xf numFmtId="168" fontId="29" fillId="0" borderId="31" xfId="8" applyNumberFormat="1" applyFont="1" applyFill="1" applyBorder="1" applyAlignment="1">
      <alignment horizontal="center" vertical="center"/>
    </xf>
    <xf numFmtId="0" fontId="27" fillId="6" borderId="8" xfId="0" applyFont="1" applyFill="1" applyBorder="1" applyAlignment="1">
      <alignment horizontal="left"/>
    </xf>
    <xf numFmtId="167" fontId="27" fillId="6" borderId="24" xfId="28" applyNumberFormat="1" applyFont="1" applyFill="1" applyBorder="1" applyAlignment="1">
      <alignment horizontal="center" vertical="center"/>
    </xf>
    <xf numFmtId="167" fontId="27" fillId="6" borderId="31" xfId="28" applyNumberFormat="1" applyFont="1" applyFill="1" applyBorder="1" applyAlignment="1">
      <alignment horizontal="center" vertical="center"/>
    </xf>
    <xf numFmtId="167" fontId="27" fillId="6" borderId="10" xfId="28" applyNumberFormat="1" applyFont="1" applyFill="1" applyBorder="1" applyAlignment="1">
      <alignment horizontal="center" vertical="center"/>
    </xf>
    <xf numFmtId="166" fontId="27" fillId="6" borderId="9" xfId="13" applyNumberFormat="1" applyFont="1" applyFill="1" applyBorder="1" applyAlignment="1">
      <alignment horizontal="center"/>
    </xf>
    <xf numFmtId="166" fontId="27" fillId="6" borderId="10" xfId="13" applyNumberFormat="1" applyFont="1" applyFill="1" applyBorder="1" applyAlignment="1">
      <alignment horizontal="center"/>
    </xf>
    <xf numFmtId="39" fontId="29" fillId="6" borderId="8" xfId="14" applyNumberFormat="1" applyFont="1" applyFill="1" applyBorder="1" applyAlignment="1">
      <alignment horizontal="center" vertical="center"/>
    </xf>
    <xf numFmtId="167" fontId="29" fillId="6" borderId="32" xfId="28" applyNumberFormat="1" applyFont="1" applyFill="1" applyBorder="1" applyAlignment="1">
      <alignment horizontal="center" vertical="center"/>
    </xf>
    <xf numFmtId="167" fontId="29" fillId="6" borderId="24" xfId="28" applyNumberFormat="1" applyFont="1" applyFill="1" applyBorder="1" applyAlignment="1">
      <alignment horizontal="center" vertical="center"/>
    </xf>
    <xf numFmtId="168" fontId="29" fillId="0" borderId="32" xfId="8" applyNumberFormat="1" applyFont="1" applyFill="1" applyBorder="1" applyAlignment="1">
      <alignment horizontal="center" vertical="center"/>
    </xf>
    <xf numFmtId="168" fontId="29" fillId="0" borderId="33" xfId="8" applyNumberFormat="1" applyFont="1" applyFill="1" applyBorder="1" applyAlignment="1">
      <alignment horizontal="center" vertical="center"/>
    </xf>
    <xf numFmtId="0" fontId="27" fillId="6" borderId="8" xfId="0" applyFont="1" applyFill="1" applyBorder="1"/>
    <xf numFmtId="0" fontId="27" fillId="6" borderId="24" xfId="0" applyFont="1" applyFill="1" applyBorder="1" applyAlignment="1">
      <alignment horizontal="center"/>
    </xf>
    <xf numFmtId="0" fontId="27" fillId="6" borderId="0" xfId="0" applyFont="1" applyFill="1" applyAlignment="1">
      <alignment horizontal="center"/>
    </xf>
    <xf numFmtId="0" fontId="27" fillId="6" borderId="10" xfId="0" applyFont="1" applyFill="1" applyBorder="1" applyAlignment="1">
      <alignment horizontal="center"/>
    </xf>
    <xf numFmtId="167" fontId="27" fillId="6" borderId="0" xfId="28" applyNumberFormat="1" applyFont="1" applyFill="1" applyBorder="1" applyAlignment="1">
      <alignment horizontal="center" vertical="center"/>
    </xf>
    <xf numFmtId="39" fontId="31" fillId="6" borderId="8" xfId="14" applyNumberFormat="1" applyFont="1" applyFill="1" applyBorder="1" applyAlignment="1">
      <alignment horizontal="center" vertical="center"/>
    </xf>
    <xf numFmtId="167" fontId="31" fillId="6" borderId="9" xfId="28" applyNumberFormat="1" applyFont="1" applyFill="1" applyBorder="1" applyAlignment="1">
      <alignment horizontal="center" vertical="center"/>
    </xf>
    <xf numFmtId="167" fontId="31" fillId="6" borderId="0" xfId="28" applyNumberFormat="1" applyFont="1" applyFill="1" applyBorder="1" applyAlignment="1">
      <alignment horizontal="center" vertical="center"/>
    </xf>
    <xf numFmtId="167" fontId="31" fillId="6" borderId="10" xfId="28" applyNumberFormat="1" applyFont="1" applyFill="1" applyBorder="1" applyAlignment="1">
      <alignment horizontal="center" vertical="center"/>
    </xf>
    <xf numFmtId="167" fontId="27" fillId="6" borderId="9" xfId="28" applyNumberFormat="1" applyFont="1" applyFill="1" applyBorder="1" applyAlignment="1">
      <alignment horizontal="center" vertical="center"/>
    </xf>
    <xf numFmtId="0" fontId="27" fillId="6" borderId="4" xfId="0" applyFont="1" applyFill="1" applyBorder="1" applyAlignment="1">
      <alignment horizontal="left"/>
    </xf>
    <xf numFmtId="167" fontId="27" fillId="6" borderId="5" xfId="28" applyNumberFormat="1" applyFont="1" applyFill="1" applyBorder="1" applyAlignment="1">
      <alignment horizontal="center" vertical="center"/>
    </xf>
    <xf numFmtId="167" fontId="27" fillId="6" borderId="6" xfId="28" applyNumberFormat="1" applyFont="1" applyFill="1" applyBorder="1" applyAlignment="1">
      <alignment horizontal="center" vertical="center"/>
    </xf>
    <xf numFmtId="167" fontId="27" fillId="6" borderId="7" xfId="28" applyNumberFormat="1" applyFont="1" applyFill="1" applyBorder="1" applyAlignment="1">
      <alignment horizontal="center" vertical="center"/>
    </xf>
    <xf numFmtId="166" fontId="27" fillId="6" borderId="5" xfId="13" applyNumberFormat="1" applyFont="1" applyFill="1" applyBorder="1" applyAlignment="1">
      <alignment horizontal="center"/>
    </xf>
    <xf numFmtId="166" fontId="27" fillId="6" borderId="7" xfId="13" applyNumberFormat="1" applyFont="1" applyFill="1" applyBorder="1" applyAlignment="1">
      <alignment horizontal="center"/>
    </xf>
    <xf numFmtId="0" fontId="27" fillId="2" borderId="0" xfId="0" applyFont="1" applyFill="1" applyAlignment="1">
      <alignment vertical="center" wrapText="1"/>
    </xf>
    <xf numFmtId="0" fontId="26" fillId="0" borderId="0" xfId="1" applyFont="1" applyFill="1" applyBorder="1"/>
    <xf numFmtId="0" fontId="48" fillId="4" borderId="5" xfId="0" applyFont="1" applyFill="1" applyBorder="1" applyAlignment="1">
      <alignment horizontal="center" vertical="center"/>
    </xf>
    <xf numFmtId="0" fontId="48" fillId="4" borderId="6" xfId="0" applyFont="1" applyFill="1" applyBorder="1" applyAlignment="1">
      <alignment horizontal="center" vertical="center"/>
    </xf>
    <xf numFmtId="0" fontId="48" fillId="4" borderId="7" xfId="0" applyFont="1" applyFill="1" applyBorder="1" applyAlignment="1">
      <alignment horizontal="center" vertical="center"/>
    </xf>
    <xf numFmtId="0" fontId="29" fillId="2" borderId="1" xfId="0" applyFont="1" applyFill="1" applyBorder="1" applyAlignment="1">
      <alignment vertical="center"/>
    </xf>
    <xf numFmtId="0" fontId="27" fillId="2" borderId="15" xfId="0" applyFont="1" applyFill="1" applyBorder="1" applyAlignment="1">
      <alignment horizontal="center" vertical="center"/>
    </xf>
    <xf numFmtId="0" fontId="27" fillId="2" borderId="10" xfId="0" applyFont="1" applyFill="1" applyBorder="1" applyAlignment="1">
      <alignment vertical="center" wrapText="1"/>
    </xf>
    <xf numFmtId="0" fontId="27" fillId="2" borderId="7" xfId="0" applyFont="1" applyFill="1" applyBorder="1" applyAlignment="1">
      <alignment vertical="center" wrapText="1"/>
    </xf>
    <xf numFmtId="0" fontId="48" fillId="4" borderId="7" xfId="0" applyFont="1" applyFill="1" applyBorder="1" applyAlignment="1">
      <alignment horizontal="center"/>
    </xf>
    <xf numFmtId="0" fontId="54" fillId="0" borderId="0" xfId="0" applyFont="1"/>
    <xf numFmtId="0" fontId="48" fillId="4" borderId="12" xfId="0" applyFont="1" applyFill="1" applyBorder="1"/>
    <xf numFmtId="17" fontId="48" fillId="4" borderId="13" xfId="0" applyNumberFormat="1" applyFont="1" applyFill="1" applyBorder="1" applyAlignment="1">
      <alignment horizontal="center" wrapText="1"/>
    </xf>
    <xf numFmtId="0" fontId="48" fillId="4" borderId="15" xfId="0" applyFont="1" applyFill="1" applyBorder="1" applyAlignment="1">
      <alignment horizontal="center" wrapText="1"/>
    </xf>
    <xf numFmtId="0" fontId="29" fillId="2" borderId="12" xfId="0" applyFont="1" applyFill="1" applyBorder="1"/>
    <xf numFmtId="9" fontId="29" fillId="0" borderId="15" xfId="0" applyNumberFormat="1" applyFont="1" applyBorder="1" applyAlignment="1">
      <alignment horizontal="center"/>
    </xf>
    <xf numFmtId="0" fontId="41" fillId="0" borderId="0" xfId="0" applyFont="1"/>
    <xf numFmtId="0" fontId="40" fillId="0" borderId="1" xfId="0" applyFont="1" applyBorder="1"/>
    <xf numFmtId="10" fontId="29" fillId="0" borderId="8" xfId="0" applyNumberFormat="1" applyFont="1" applyBorder="1" applyAlignment="1">
      <alignment horizontal="center"/>
    </xf>
    <xf numFmtId="0" fontId="40" fillId="0" borderId="9" xfId="0" applyFont="1" applyBorder="1"/>
    <xf numFmtId="0" fontId="40" fillId="0" borderId="5" xfId="0" applyFont="1" applyBorder="1"/>
    <xf numFmtId="10" fontId="29" fillId="0" borderId="4" xfId="0" applyNumberFormat="1" applyFont="1" applyBorder="1" applyAlignment="1">
      <alignment horizontal="center"/>
    </xf>
    <xf numFmtId="0" fontId="48" fillId="4" borderId="37" xfId="0" applyFont="1" applyFill="1" applyBorder="1" applyAlignment="1">
      <alignment horizontal="center" vertical="center" wrapText="1"/>
    </xf>
    <xf numFmtId="0" fontId="48" fillId="4" borderId="3" xfId="0" applyFont="1" applyFill="1" applyBorder="1" applyAlignment="1">
      <alignment horizontal="center" vertical="center" wrapText="1"/>
    </xf>
    <xf numFmtId="0" fontId="48" fillId="4" borderId="11" xfId="0" applyFont="1" applyFill="1" applyBorder="1" applyAlignment="1">
      <alignment horizontal="center" vertical="center" wrapText="1"/>
    </xf>
    <xf numFmtId="0" fontId="48" fillId="4" borderId="38" xfId="0" applyFont="1" applyFill="1" applyBorder="1" applyAlignment="1">
      <alignment horizontal="center" vertical="center" wrapText="1"/>
    </xf>
    <xf numFmtId="0" fontId="48" fillId="4" borderId="6" xfId="0" applyFont="1" applyFill="1" applyBorder="1" applyAlignment="1">
      <alignment horizontal="center" vertical="center" wrapText="1"/>
    </xf>
    <xf numFmtId="0" fontId="48" fillId="4" borderId="7" xfId="0" applyFont="1" applyFill="1" applyBorder="1" applyAlignment="1">
      <alignment horizontal="center" vertical="center" wrapText="1"/>
    </xf>
    <xf numFmtId="3" fontId="29" fillId="0" borderId="39" xfId="0" applyNumberFormat="1" applyFont="1" applyBorder="1" applyAlignment="1">
      <alignment vertical="center"/>
    </xf>
    <xf numFmtId="3" fontId="29" fillId="2" borderId="39" xfId="0" applyNumberFormat="1" applyFont="1" applyFill="1" applyBorder="1" applyAlignment="1">
      <alignment vertical="center"/>
    </xf>
    <xf numFmtId="165" fontId="29" fillId="0" borderId="39" xfId="15" applyFont="1" applyBorder="1" applyAlignment="1">
      <alignment vertical="center"/>
    </xf>
    <xf numFmtId="165" fontId="29" fillId="0" borderId="10" xfId="15" applyFont="1" applyBorder="1" applyAlignment="1">
      <alignment vertical="center"/>
    </xf>
    <xf numFmtId="3" fontId="29" fillId="2" borderId="6" xfId="0" applyNumberFormat="1" applyFont="1" applyFill="1" applyBorder="1" applyAlignment="1">
      <alignment vertical="center"/>
    </xf>
    <xf numFmtId="10" fontId="29" fillId="2" borderId="7" xfId="0" applyNumberFormat="1" applyFont="1" applyFill="1" applyBorder="1" applyAlignment="1">
      <alignment vertical="center"/>
    </xf>
    <xf numFmtId="0" fontId="40" fillId="0" borderId="3" xfId="0" applyFont="1" applyBorder="1"/>
    <xf numFmtId="0" fontId="48" fillId="4" borderId="12" xfId="0" applyFont="1" applyFill="1" applyBorder="1" applyAlignment="1">
      <alignment horizontal="center" wrapText="1"/>
    </xf>
    <xf numFmtId="0" fontId="29" fillId="0" borderId="0" xfId="0" applyFont="1" applyAlignment="1">
      <alignment horizontal="left" vertical="center" wrapText="1"/>
    </xf>
    <xf numFmtId="0" fontId="29" fillId="0" borderId="0" xfId="0" applyFont="1" applyAlignment="1">
      <alignment horizontal="left" vertical="top" wrapText="1"/>
    </xf>
    <xf numFmtId="0" fontId="29" fillId="2" borderId="0" xfId="0" applyFont="1" applyFill="1" applyAlignment="1">
      <alignment horizontal="left" vertical="center" wrapText="1"/>
    </xf>
    <xf numFmtId="0" fontId="25" fillId="3" borderId="0" xfId="0" applyFont="1" applyFill="1" applyAlignment="1">
      <alignment horizontal="center"/>
    </xf>
    <xf numFmtId="0" fontId="25" fillId="3" borderId="2" xfId="0" applyFont="1" applyFill="1" applyBorder="1" applyAlignment="1">
      <alignment horizontal="center"/>
    </xf>
    <xf numFmtId="0" fontId="25" fillId="3" borderId="3" xfId="0" applyFont="1" applyFill="1" applyBorder="1" applyAlignment="1">
      <alignment horizontal="center"/>
    </xf>
    <xf numFmtId="0" fontId="25" fillId="3" borderId="11" xfId="0" applyFont="1" applyFill="1" applyBorder="1" applyAlignment="1">
      <alignment horizontal="center"/>
    </xf>
    <xf numFmtId="0" fontId="25" fillId="3" borderId="9" xfId="0" applyFont="1" applyFill="1" applyBorder="1" applyAlignment="1">
      <alignment horizontal="center"/>
    </xf>
    <xf numFmtId="0" fontId="25" fillId="3" borderId="10" xfId="0" applyFont="1" applyFill="1" applyBorder="1" applyAlignment="1">
      <alignment horizontal="center"/>
    </xf>
    <xf numFmtId="0" fontId="25" fillId="4" borderId="2" xfId="0" applyFont="1" applyFill="1" applyBorder="1" applyAlignment="1">
      <alignment horizontal="center" vertical="center"/>
    </xf>
    <xf numFmtId="0" fontId="25" fillId="4" borderId="11" xfId="0" applyFont="1" applyFill="1" applyBorder="1" applyAlignment="1">
      <alignment horizontal="center" vertical="center"/>
    </xf>
    <xf numFmtId="0" fontId="47" fillId="4" borderId="0" xfId="0" applyFont="1" applyFill="1" applyAlignment="1">
      <alignment horizontal="center" vertical="top"/>
    </xf>
    <xf numFmtId="0" fontId="47" fillId="4" borderId="10" xfId="0" applyFont="1" applyFill="1" applyBorder="1" applyAlignment="1">
      <alignment horizontal="center" vertical="top"/>
    </xf>
    <xf numFmtId="0" fontId="46" fillId="4" borderId="9" xfId="0" applyFont="1" applyFill="1" applyBorder="1" applyAlignment="1">
      <alignment horizontal="center" vertical="center"/>
    </xf>
    <xf numFmtId="0" fontId="46" fillId="4" borderId="0" xfId="0" applyFont="1" applyFill="1" applyAlignment="1">
      <alignment horizontal="center" vertical="center"/>
    </xf>
    <xf numFmtId="0" fontId="46" fillId="4" borderId="10"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11" xfId="0" applyFont="1" applyFill="1" applyBorder="1" applyAlignment="1">
      <alignment horizontal="left" vertical="top" wrapText="1"/>
    </xf>
    <xf numFmtId="0" fontId="25" fillId="4" borderId="10" xfId="0" applyFont="1" applyFill="1" applyBorder="1" applyAlignment="1">
      <alignment horizontal="left" vertical="top" wrapText="1"/>
    </xf>
    <xf numFmtId="0" fontId="25" fillId="4" borderId="0" xfId="0" applyFont="1" applyFill="1" applyAlignment="1">
      <alignment horizontal="center" vertical="center"/>
    </xf>
    <xf numFmtId="0" fontId="25" fillId="4" borderId="2"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3" borderId="2"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1" xfId="0" applyFont="1" applyFill="1" applyBorder="1" applyAlignment="1">
      <alignment horizontal="left" vertical="top" wrapText="1"/>
    </xf>
    <xf numFmtId="0" fontId="25" fillId="3" borderId="8" xfId="0" applyFont="1" applyFill="1" applyBorder="1" applyAlignment="1">
      <alignment horizontal="left" vertical="top" wrapText="1"/>
    </xf>
    <xf numFmtId="0" fontId="46" fillId="3" borderId="9" xfId="0" applyFont="1" applyFill="1" applyBorder="1" applyAlignment="1">
      <alignment horizontal="center"/>
    </xf>
    <xf numFmtId="0" fontId="46" fillId="3" borderId="0" xfId="0" applyFont="1" applyFill="1" applyAlignment="1">
      <alignment horizontal="center"/>
    </xf>
    <xf numFmtId="0" fontId="25" fillId="4" borderId="2" xfId="0" applyFont="1" applyFill="1" applyBorder="1" applyAlignment="1">
      <alignment horizontal="center" vertical="top"/>
    </xf>
    <xf numFmtId="0" fontId="25" fillId="4" borderId="3" xfId="0" applyFont="1" applyFill="1" applyBorder="1" applyAlignment="1">
      <alignment horizontal="center" vertical="top"/>
    </xf>
    <xf numFmtId="0" fontId="25" fillId="4" borderId="11" xfId="0" applyFont="1" applyFill="1" applyBorder="1" applyAlignment="1">
      <alignment horizontal="center" vertical="top"/>
    </xf>
    <xf numFmtId="0" fontId="25" fillId="3" borderId="2" xfId="0" applyFont="1" applyFill="1" applyBorder="1" applyAlignment="1">
      <alignment horizontal="center" vertical="top"/>
    </xf>
    <xf numFmtId="0" fontId="25" fillId="3" borderId="3" xfId="0" applyFont="1" applyFill="1" applyBorder="1" applyAlignment="1">
      <alignment horizontal="center" vertical="top"/>
    </xf>
    <xf numFmtId="0" fontId="25" fillId="3" borderId="11" xfId="0" applyFont="1" applyFill="1" applyBorder="1" applyAlignment="1">
      <alignment horizontal="center" vertical="top"/>
    </xf>
    <xf numFmtId="0" fontId="25" fillId="4" borderId="9" xfId="0" applyFont="1" applyFill="1" applyBorder="1" applyAlignment="1">
      <alignment horizontal="center" vertical="top"/>
    </xf>
    <xf numFmtId="0" fontId="25" fillId="4" borderId="0" xfId="0" applyFont="1" applyFill="1" applyAlignment="1">
      <alignment horizontal="center" vertical="top"/>
    </xf>
    <xf numFmtId="0" fontId="25" fillId="4" borderId="10" xfId="0" applyFont="1" applyFill="1" applyBorder="1" applyAlignment="1">
      <alignment horizontal="center" vertical="top"/>
    </xf>
    <xf numFmtId="0" fontId="25" fillId="3" borderId="1"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3" xfId="0" applyFont="1" applyFill="1" applyBorder="1" applyAlignment="1">
      <alignment horizontal="center" vertical="center"/>
    </xf>
    <xf numFmtId="0" fontId="25" fillId="4" borderId="3" xfId="0" applyFont="1" applyFill="1" applyBorder="1" applyAlignment="1">
      <alignment horizontal="center" vertical="center"/>
    </xf>
    <xf numFmtId="0" fontId="43" fillId="0" borderId="0" xfId="0" applyFont="1" applyAlignment="1"/>
    <xf numFmtId="0" fontId="43" fillId="2" borderId="0" xfId="0" applyFont="1" applyFill="1" applyAlignment="1">
      <alignment horizontal="left" vertical="center"/>
    </xf>
    <xf numFmtId="0" fontId="25" fillId="3" borderId="9" xfId="0" applyFont="1" applyFill="1" applyBorder="1" applyAlignment="1">
      <alignment horizontal="center" vertical="top"/>
    </xf>
    <xf numFmtId="0" fontId="25" fillId="3" borderId="0" xfId="0" applyFont="1" applyFill="1" applyAlignment="1">
      <alignment horizontal="center" vertical="top"/>
    </xf>
    <xf numFmtId="0" fontId="25" fillId="3" borderId="10" xfId="0" applyFont="1" applyFill="1" applyBorder="1" applyAlignment="1">
      <alignment horizontal="center" vertical="top"/>
    </xf>
    <xf numFmtId="0" fontId="43" fillId="0" borderId="0" xfId="0" applyFont="1" applyAlignment="1">
      <alignment horizontal="left" vertical="center"/>
    </xf>
    <xf numFmtId="0" fontId="40" fillId="2" borderId="0" xfId="0" applyFont="1" applyFill="1" applyAlignment="1">
      <alignment horizontal="left" wrapText="1"/>
    </xf>
    <xf numFmtId="0" fontId="40" fillId="0" borderId="0" xfId="0" applyFont="1" applyAlignment="1">
      <alignment horizontal="left" vertical="center" wrapText="1"/>
    </xf>
    <xf numFmtId="0" fontId="25" fillId="3" borderId="0" xfId="0" applyFont="1" applyFill="1" applyAlignment="1">
      <alignment horizontal="center" vertical="center"/>
    </xf>
    <xf numFmtId="0" fontId="29" fillId="0" borderId="0" xfId="0" applyFont="1" applyAlignment="1">
      <alignment vertical="center"/>
    </xf>
    <xf numFmtId="0" fontId="40" fillId="0" borderId="0" xfId="0" applyFont="1" applyAlignment="1"/>
    <xf numFmtId="0" fontId="29" fillId="0" borderId="0" xfId="0" applyFont="1" applyAlignment="1"/>
    <xf numFmtId="0" fontId="40" fillId="0" borderId="0" xfId="0" applyFont="1" applyAlignment="1">
      <alignment horizontal="left" vertical="top" wrapText="1"/>
    </xf>
    <xf numFmtId="0" fontId="16" fillId="4" borderId="0" xfId="0" applyFont="1" applyFill="1" applyAlignment="1">
      <alignment horizontal="center" vertical="center"/>
    </xf>
    <xf numFmtId="0" fontId="16" fillId="4" borderId="6" xfId="0" applyFont="1" applyFill="1" applyBorder="1" applyAlignment="1">
      <alignment horizontal="center" vertical="center"/>
    </xf>
    <xf numFmtId="0" fontId="29" fillId="2" borderId="9" xfId="0" applyFont="1" applyFill="1" applyBorder="1" applyAlignment="1">
      <alignment wrapText="1"/>
    </xf>
    <xf numFmtId="0" fontId="29" fillId="2" borderId="0" xfId="0" applyFont="1" applyFill="1" applyAlignment="1">
      <alignment wrapText="1"/>
    </xf>
    <xf numFmtId="0" fontId="27" fillId="2" borderId="9" xfId="0" applyFont="1" applyFill="1" applyBorder="1" applyAlignment="1">
      <alignment horizontal="center" wrapText="1"/>
    </xf>
    <xf numFmtId="0" fontId="27" fillId="2" borderId="0" xfId="0" applyFont="1" applyFill="1" applyAlignment="1">
      <alignment horizontal="center" wrapText="1"/>
    </xf>
    <xf numFmtId="0" fontId="27" fillId="2" borderId="10" xfId="0" applyFont="1" applyFill="1" applyBorder="1" applyAlignment="1">
      <alignment horizont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 xfId="0" applyFont="1" applyBorder="1" applyAlignment="1">
      <alignment horizontal="center" wrapText="1"/>
    </xf>
    <xf numFmtId="0" fontId="27" fillId="0" borderId="11" xfId="0" applyFont="1" applyBorder="1" applyAlignment="1">
      <alignment horizontal="center" wrapText="1"/>
    </xf>
    <xf numFmtId="0" fontId="28" fillId="2" borderId="5" xfId="0" applyFont="1" applyFill="1" applyBorder="1" applyAlignment="1">
      <alignment horizontal="left" wrapText="1"/>
    </xf>
    <xf numFmtId="0" fontId="28" fillId="2" borderId="6" xfId="0" applyFont="1" applyFill="1" applyBorder="1" applyAlignment="1">
      <alignment horizontal="left" wrapText="1"/>
    </xf>
    <xf numFmtId="0" fontId="28" fillId="2" borderId="7" xfId="0" applyFont="1" applyFill="1" applyBorder="1" applyAlignment="1">
      <alignment horizontal="left" wrapText="1"/>
    </xf>
    <xf numFmtId="0" fontId="27" fillId="2" borderId="2" xfId="0" applyFont="1" applyFill="1" applyBorder="1" applyAlignment="1">
      <alignment horizontal="left" wrapText="1"/>
    </xf>
    <xf numFmtId="0" fontId="27" fillId="2" borderId="3" xfId="0" applyFont="1" applyFill="1" applyBorder="1" applyAlignment="1">
      <alignment horizontal="left" wrapText="1"/>
    </xf>
    <xf numFmtId="0" fontId="27" fillId="2" borderId="11" xfId="0" applyFont="1" applyFill="1" applyBorder="1" applyAlignment="1">
      <alignment horizontal="left" wrapText="1"/>
    </xf>
    <xf numFmtId="0" fontId="27" fillId="2" borderId="9" xfId="0" applyFont="1" applyFill="1" applyBorder="1" applyAlignment="1">
      <alignment wrapText="1"/>
    </xf>
    <xf numFmtId="0" fontId="27" fillId="2" borderId="0" xfId="0" applyFont="1" applyFill="1" applyAlignment="1">
      <alignment wrapText="1"/>
    </xf>
    <xf numFmtId="0" fontId="29" fillId="2" borderId="0" xfId="0" applyFont="1" applyFill="1" applyAlignment="1">
      <alignment horizontal="left" wrapText="1"/>
    </xf>
    <xf numFmtId="0" fontId="29" fillId="2" borderId="10" xfId="0" applyFont="1" applyFill="1" applyBorder="1" applyAlignment="1">
      <alignment horizontal="left" wrapText="1"/>
    </xf>
    <xf numFmtId="0" fontId="29" fillId="2" borderId="10" xfId="0" applyFont="1" applyFill="1" applyBorder="1" applyAlignment="1">
      <alignment wrapText="1"/>
    </xf>
    <xf numFmtId="0" fontId="27" fillId="2" borderId="9" xfId="0" applyFont="1" applyFill="1" applyBorder="1" applyAlignment="1">
      <alignment horizontal="left" wrapText="1"/>
    </xf>
    <xf numFmtId="0" fontId="27" fillId="2" borderId="0" xfId="0" applyFont="1" applyFill="1" applyAlignment="1">
      <alignment horizontal="left" wrapText="1"/>
    </xf>
    <xf numFmtId="0" fontId="27" fillId="2" borderId="10" xfId="0" applyFont="1" applyFill="1" applyBorder="1" applyAlignment="1">
      <alignment horizontal="left" wrapText="1"/>
    </xf>
    <xf numFmtId="0" fontId="29" fillId="2" borderId="9" xfId="0" applyFont="1" applyFill="1" applyBorder="1" applyAlignment="1">
      <alignment horizontal="left" wrapText="1"/>
    </xf>
    <xf numFmtId="0" fontId="29" fillId="0" borderId="0" xfId="0" applyFont="1" applyAlignment="1">
      <alignment horizontal="left" vertical="top"/>
    </xf>
    <xf numFmtId="0" fontId="29" fillId="0" borderId="0" xfId="18" applyFont="1" applyAlignment="1">
      <alignment horizontal="left"/>
    </xf>
    <xf numFmtId="0" fontId="25" fillId="4" borderId="0" xfId="0" applyFont="1" applyFill="1" applyAlignment="1">
      <alignment horizontal="center"/>
    </xf>
    <xf numFmtId="0" fontId="27" fillId="0" borderId="5" xfId="0" applyFont="1" applyBorder="1" applyAlignment="1"/>
    <xf numFmtId="0" fontId="27" fillId="0" borderId="6" xfId="0" applyFont="1" applyBorder="1" applyAlignment="1"/>
    <xf numFmtId="0" fontId="27" fillId="0" borderId="7" xfId="0" applyFont="1" applyBorder="1" applyAlignment="1"/>
    <xf numFmtId="0" fontId="29" fillId="0" borderId="9" xfId="0" applyFont="1" applyBorder="1" applyAlignment="1">
      <alignment horizontal="left" wrapText="1"/>
    </xf>
    <xf numFmtId="0" fontId="29" fillId="0" borderId="0" xfId="0" applyFont="1" applyAlignment="1">
      <alignment horizontal="left" wrapText="1"/>
    </xf>
    <xf numFmtId="0" fontId="29" fillId="2" borderId="5" xfId="0" applyFont="1" applyFill="1" applyBorder="1" applyAlignment="1">
      <alignment wrapText="1"/>
    </xf>
    <xf numFmtId="0" fontId="29" fillId="2" borderId="6" xfId="0" applyFont="1" applyFill="1" applyBorder="1" applyAlignment="1">
      <alignment wrapText="1"/>
    </xf>
    <xf numFmtId="0" fontId="5" fillId="2" borderId="3" xfId="0" applyFont="1" applyFill="1" applyBorder="1" applyAlignment="1"/>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4" xfId="0" applyFont="1" applyFill="1" applyBorder="1" applyAlignment="1">
      <alignment horizontal="center" vertical="top"/>
    </xf>
    <xf numFmtId="0" fontId="12" fillId="2" borderId="15" xfId="0" applyFont="1" applyFill="1" applyBorder="1" applyAlignment="1">
      <alignment horizontal="center" vertical="top"/>
    </xf>
    <xf numFmtId="0" fontId="11" fillId="4" borderId="0" xfId="0" applyFont="1" applyFill="1" applyAlignment="1">
      <alignment horizontal="center"/>
    </xf>
    <xf numFmtId="0" fontId="34" fillId="0" borderId="0" xfId="0" applyFont="1" applyAlignment="1">
      <alignment horizontal="left" vertical="top" wrapText="1"/>
    </xf>
    <xf numFmtId="0" fontId="34" fillId="0" borderId="0" xfId="0" applyFont="1" applyAlignment="1">
      <alignment horizontal="left" wrapText="1"/>
    </xf>
    <xf numFmtId="0" fontId="29" fillId="2" borderId="9" xfId="0" applyFont="1" applyFill="1" applyBorder="1" applyAlignment="1"/>
    <xf numFmtId="0" fontId="29" fillId="2" borderId="0" xfId="0" applyFont="1" applyFill="1" applyAlignment="1"/>
    <xf numFmtId="0" fontId="29" fillId="2" borderId="10" xfId="0" applyFont="1" applyFill="1" applyBorder="1" applyAlignment="1"/>
    <xf numFmtId="0" fontId="27" fillId="0" borderId="9" xfId="0" applyFont="1" applyBorder="1" applyAlignment="1"/>
    <xf numFmtId="0" fontId="27" fillId="0" borderId="0" xfId="0" applyFont="1" applyAlignment="1"/>
    <xf numFmtId="0" fontId="27" fillId="0" borderId="10" xfId="0" applyFont="1" applyBorder="1" applyAlignment="1"/>
    <xf numFmtId="0" fontId="29" fillId="2" borderId="9" xfId="0" applyFont="1" applyFill="1" applyBorder="1" applyAlignment="1">
      <alignment horizontal="left" indent="1"/>
    </xf>
    <xf numFmtId="0" fontId="29" fillId="2" borderId="0" xfId="0" applyFont="1" applyFill="1" applyAlignment="1">
      <alignment horizontal="left" indent="1"/>
    </xf>
    <xf numFmtId="0" fontId="29" fillId="2" borderId="10" xfId="0" applyFont="1" applyFill="1" applyBorder="1" applyAlignment="1">
      <alignment horizontal="left" indent="1"/>
    </xf>
    <xf numFmtId="0" fontId="27" fillId="2" borderId="9" xfId="0" applyFont="1" applyFill="1" applyBorder="1" applyAlignment="1"/>
    <xf numFmtId="0" fontId="27" fillId="2" borderId="0" xfId="0" applyFont="1" applyFill="1" applyAlignment="1"/>
    <xf numFmtId="0" fontId="27" fillId="2" borderId="10" xfId="0" applyFont="1" applyFill="1" applyBorder="1" applyAlignment="1"/>
    <xf numFmtId="0" fontId="29" fillId="0" borderId="10" xfId="0" applyFont="1" applyBorder="1" applyAlignment="1"/>
    <xf numFmtId="0" fontId="27" fillId="0" borderId="9" xfId="0" applyFont="1" applyBorder="1" applyAlignment="1">
      <alignment horizontal="left" vertical="center" wrapText="1"/>
    </xf>
    <xf numFmtId="0" fontId="27" fillId="0" borderId="0" xfId="0" applyFont="1" applyAlignment="1">
      <alignment horizontal="left" vertical="center" wrapText="1"/>
    </xf>
    <xf numFmtId="0" fontId="27" fillId="0" borderId="10" xfId="0" applyFont="1" applyBorder="1" applyAlignment="1">
      <alignment horizontal="left" vertical="center" wrapText="1"/>
    </xf>
    <xf numFmtId="0" fontId="29" fillId="2" borderId="0" xfId="0" applyFont="1" applyFill="1" applyAlignment="1">
      <alignment vertical="center"/>
    </xf>
    <xf numFmtId="0" fontId="29" fillId="2" borderId="10" xfId="0" applyFont="1" applyFill="1" applyBorder="1" applyAlignment="1">
      <alignment vertical="center"/>
    </xf>
    <xf numFmtId="0" fontId="41" fillId="0" borderId="2" xfId="0" applyFont="1" applyBorder="1" applyAlignment="1">
      <alignment horizontal="center" vertical="top"/>
    </xf>
    <xf numFmtId="0" fontId="41" fillId="0" borderId="3" xfId="0" applyFont="1" applyBorder="1" applyAlignment="1">
      <alignment horizontal="center" vertical="top"/>
    </xf>
    <xf numFmtId="0" fontId="41" fillId="0" borderId="11" xfId="0" applyFont="1" applyBorder="1" applyAlignment="1">
      <alignment horizontal="center" vertical="top"/>
    </xf>
    <xf numFmtId="0" fontId="27" fillId="0" borderId="2" xfId="0" applyFont="1" applyBorder="1" applyAlignment="1">
      <alignment horizontal="center" vertical="top"/>
    </xf>
    <xf numFmtId="0" fontId="27" fillId="0" borderId="11" xfId="0" applyFont="1" applyBorder="1" applyAlignment="1">
      <alignment horizontal="center" vertical="top"/>
    </xf>
    <xf numFmtId="0" fontId="27" fillId="2" borderId="6" xfId="0" applyFont="1" applyFill="1" applyBorder="1" applyAlignment="1">
      <alignment horizontal="left"/>
    </xf>
    <xf numFmtId="0" fontId="27" fillId="2" borderId="7" xfId="0" applyFont="1" applyFill="1" applyBorder="1" applyAlignment="1">
      <alignment horizontal="left"/>
    </xf>
    <xf numFmtId="0" fontId="27" fillId="2" borderId="2" xfId="0" applyFont="1" applyFill="1" applyBorder="1" applyAlignment="1">
      <alignment horizontal="left"/>
    </xf>
    <xf numFmtId="0" fontId="27" fillId="2" borderId="3" xfId="0" applyFont="1" applyFill="1" applyBorder="1" applyAlignment="1">
      <alignment horizontal="left"/>
    </xf>
    <xf numFmtId="0" fontId="27" fillId="2" borderId="11" xfId="0" applyFont="1" applyFill="1" applyBorder="1" applyAlignment="1">
      <alignment horizontal="left"/>
    </xf>
    <xf numFmtId="0" fontId="29" fillId="2" borderId="5" xfId="0" applyFont="1" applyFill="1" applyBorder="1" applyAlignment="1">
      <alignment horizontal="left"/>
    </xf>
    <xf numFmtId="0" fontId="29" fillId="2" borderId="6" xfId="0" applyFont="1" applyFill="1" applyBorder="1" applyAlignment="1">
      <alignment horizontal="left"/>
    </xf>
    <xf numFmtId="0" fontId="29" fillId="2" borderId="3" xfId="0" applyFont="1" applyFill="1" applyBorder="1" applyAlignment="1"/>
    <xf numFmtId="0" fontId="27" fillId="0" borderId="9" xfId="0" applyFont="1" applyBorder="1" applyAlignment="1">
      <alignment horizontal="left"/>
    </xf>
    <xf numFmtId="0" fontId="27" fillId="0" borderId="0" xfId="0" applyFont="1" applyAlignment="1">
      <alignment horizontal="left"/>
    </xf>
    <xf numFmtId="0" fontId="29" fillId="2" borderId="0" xfId="0" applyFont="1" applyFill="1" applyAlignment="1">
      <alignment horizontal="left"/>
    </xf>
    <xf numFmtId="0" fontId="29" fillId="2" borderId="10" xfId="0" applyFont="1" applyFill="1" applyBorder="1" applyAlignment="1">
      <alignment horizontal="left"/>
    </xf>
    <xf numFmtId="0" fontId="27" fillId="2" borderId="9" xfId="0" applyFont="1" applyFill="1" applyBorder="1" applyAlignment="1">
      <alignment horizontal="left"/>
    </xf>
    <xf numFmtId="0" fontId="27" fillId="2" borderId="0" xfId="0" applyFont="1" applyFill="1" applyAlignment="1">
      <alignment horizontal="left"/>
    </xf>
    <xf numFmtId="0" fontId="27" fillId="2" borderId="10" xfId="0" applyFont="1" applyFill="1" applyBorder="1" applyAlignment="1">
      <alignment horizontal="left"/>
    </xf>
    <xf numFmtId="0" fontId="29" fillId="2" borderId="9" xfId="0" applyFont="1" applyFill="1" applyBorder="1" applyAlignment="1">
      <alignment horizontal="left"/>
    </xf>
    <xf numFmtId="0" fontId="27" fillId="0" borderId="10" xfId="0" applyFont="1" applyBorder="1" applyAlignment="1">
      <alignment horizontal="left"/>
    </xf>
    <xf numFmtId="0" fontId="29" fillId="0" borderId="9" xfId="0" applyFont="1" applyBorder="1" applyAlignment="1">
      <alignment horizontal="left"/>
    </xf>
    <xf numFmtId="0" fontId="29" fillId="0" borderId="0" xfId="0" applyFont="1" applyAlignment="1">
      <alignment horizontal="left"/>
    </xf>
    <xf numFmtId="0" fontId="29" fillId="0" borderId="10" xfId="0" applyFont="1" applyBorder="1" applyAlignment="1">
      <alignment horizontal="left"/>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1" xfId="0" applyFont="1" applyBorder="1" applyAlignment="1">
      <alignment horizontal="center" vertical="center"/>
    </xf>
    <xf numFmtId="0" fontId="27" fillId="2" borderId="2" xfId="0" applyFont="1" applyFill="1" applyBorder="1" applyAlignment="1">
      <alignment horizontal="center"/>
    </xf>
    <xf numFmtId="0" fontId="27" fillId="2" borderId="11" xfId="0" applyFont="1" applyFill="1" applyBorder="1" applyAlignment="1">
      <alignment horizontal="center"/>
    </xf>
    <xf numFmtId="0" fontId="27" fillId="2" borderId="2" xfId="0" applyFont="1" applyFill="1" applyBorder="1" applyAlignment="1">
      <alignment horizontal="center" vertical="top"/>
    </xf>
    <xf numFmtId="0" fontId="27" fillId="2" borderId="3" xfId="0" applyFont="1" applyFill="1" applyBorder="1" applyAlignment="1">
      <alignment horizontal="center" vertical="top"/>
    </xf>
    <xf numFmtId="0" fontId="27" fillId="2" borderId="11" xfId="0" applyFont="1" applyFill="1" applyBorder="1" applyAlignment="1">
      <alignment horizontal="center" vertical="top"/>
    </xf>
    <xf numFmtId="0" fontId="27" fillId="0" borderId="9" xfId="0" applyFont="1" applyBorder="1" applyAlignment="1">
      <alignment horizontal="left" vertical="center"/>
    </xf>
    <xf numFmtId="0" fontId="27" fillId="0" borderId="0" xfId="0" applyFont="1" applyAlignment="1">
      <alignment horizontal="left" vertical="center"/>
    </xf>
    <xf numFmtId="0" fontId="27" fillId="0" borderId="10" xfId="0" applyFont="1" applyBorder="1" applyAlignment="1">
      <alignment horizontal="left" vertical="center"/>
    </xf>
    <xf numFmtId="0" fontId="29" fillId="2" borderId="5" xfId="0" applyFont="1" applyFill="1" applyBorder="1" applyAlignment="1"/>
    <xf numFmtId="0" fontId="29" fillId="2" borderId="6" xfId="0" applyFont="1" applyFill="1" applyBorder="1" applyAlignment="1"/>
    <xf numFmtId="0" fontId="27" fillId="0" borderId="9" xfId="0" applyFont="1" applyBorder="1" applyAlignment="1">
      <alignment horizontal="center"/>
    </xf>
    <xf numFmtId="0" fontId="27" fillId="0" borderId="0" xfId="0" applyFont="1" applyAlignment="1">
      <alignment horizontal="center"/>
    </xf>
    <xf numFmtId="0" fontId="27" fillId="0" borderId="10" xfId="0" applyFont="1" applyBorder="1" applyAlignment="1">
      <alignment horizontal="center"/>
    </xf>
    <xf numFmtId="0" fontId="29" fillId="0" borderId="9" xfId="0" applyFont="1" applyBorder="1" applyAlignment="1"/>
    <xf numFmtId="0" fontId="27" fillId="2" borderId="9" xfId="0" applyFont="1" applyFill="1" applyBorder="1" applyAlignment="1">
      <alignment horizontal="center"/>
    </xf>
    <xf numFmtId="0" fontId="27" fillId="2" borderId="0" xfId="0" applyFont="1" applyFill="1" applyAlignment="1">
      <alignment horizontal="center"/>
    </xf>
    <xf numFmtId="0" fontId="27" fillId="2" borderId="10" xfId="0" applyFont="1" applyFill="1" applyBorder="1" applyAlignment="1">
      <alignment horizont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1" xfId="0" applyFont="1" applyFill="1" applyBorder="1" applyAlignment="1">
      <alignment horizontal="center" vertical="center"/>
    </xf>
    <xf numFmtId="0" fontId="25" fillId="3" borderId="2" xfId="0" applyFont="1" applyFill="1" applyBorder="1" applyAlignment="1">
      <alignment horizontal="center" wrapText="1"/>
    </xf>
    <xf numFmtId="0" fontId="25" fillId="3" borderId="3" xfId="0" applyFont="1" applyFill="1" applyBorder="1" applyAlignment="1">
      <alignment horizontal="center" wrapText="1"/>
    </xf>
    <xf numFmtId="0" fontId="25" fillId="3" borderId="11" xfId="0" applyFont="1" applyFill="1" applyBorder="1" applyAlignment="1">
      <alignment horizontal="center" wrapText="1"/>
    </xf>
    <xf numFmtId="0" fontId="25" fillId="4" borderId="2" xfId="0" applyFont="1" applyFill="1" applyBorder="1" applyAlignment="1">
      <alignment horizontal="center"/>
    </xf>
    <xf numFmtId="0" fontId="25" fillId="4" borderId="11" xfId="0" applyFont="1" applyFill="1" applyBorder="1" applyAlignment="1">
      <alignment horizontal="center"/>
    </xf>
    <xf numFmtId="0" fontId="40" fillId="0" borderId="3" xfId="0" applyFont="1" applyBorder="1" applyAlignment="1">
      <alignment horizontal="left" vertical="center" wrapText="1"/>
    </xf>
    <xf numFmtId="0" fontId="37" fillId="0" borderId="0" xfId="0" applyFont="1" applyAlignment="1">
      <alignment horizontal="center"/>
    </xf>
    <xf numFmtId="0" fontId="37" fillId="0" borderId="2" xfId="0" applyFont="1" applyBorder="1" applyAlignment="1">
      <alignment horizontal="center"/>
    </xf>
    <xf numFmtId="0" fontId="37" fillId="0" borderId="3" xfId="0" applyFont="1" applyBorder="1" applyAlignment="1">
      <alignment horizontal="center"/>
    </xf>
    <xf numFmtId="0" fontId="37" fillId="0" borderId="11" xfId="0" applyFont="1" applyBorder="1" applyAlignment="1">
      <alignment horizontal="center"/>
    </xf>
    <xf numFmtId="0" fontId="29" fillId="0" borderId="9" xfId="26" applyFont="1" applyBorder="1" applyAlignment="1">
      <alignment horizontal="left" wrapText="1"/>
    </xf>
    <xf numFmtId="0" fontId="29" fillId="0" borderId="0" xfId="26" applyFont="1" applyAlignment="1">
      <alignment horizontal="left" wrapText="1"/>
    </xf>
    <xf numFmtId="0" fontId="29" fillId="0" borderId="10" xfId="26" applyFont="1" applyBorder="1" applyAlignment="1">
      <alignment horizontal="left" wrapText="1"/>
    </xf>
    <xf numFmtId="0" fontId="25" fillId="3" borderId="0" xfId="4" applyFont="1" applyFill="1" applyAlignment="1">
      <alignment horizontal="center"/>
    </xf>
    <xf numFmtId="0" fontId="31" fillId="3" borderId="0" xfId="4" applyFont="1" applyFill="1" applyAlignment="1">
      <alignment horizontal="center"/>
    </xf>
    <xf numFmtId="0" fontId="37" fillId="0" borderId="2" xfId="4" applyFont="1" applyBorder="1" applyAlignment="1">
      <alignment horizontal="center" vertical="top"/>
    </xf>
    <xf numFmtId="0" fontId="37" fillId="0" borderId="3" xfId="4" applyFont="1" applyBorder="1" applyAlignment="1">
      <alignment horizontal="center" vertical="top"/>
    </xf>
    <xf numFmtId="0" fontId="37" fillId="0" borderId="11" xfId="4" applyFont="1" applyBorder="1" applyAlignment="1">
      <alignment horizontal="center" vertical="top"/>
    </xf>
    <xf numFmtId="0" fontId="37" fillId="0" borderId="2" xfId="4" applyFont="1" applyBorder="1" applyAlignment="1">
      <alignment horizontal="center" vertical="top" wrapText="1"/>
    </xf>
    <xf numFmtId="0" fontId="37" fillId="0" borderId="11" xfId="4" applyFont="1" applyBorder="1" applyAlignment="1">
      <alignment horizontal="center" vertical="top" wrapText="1"/>
    </xf>
    <xf numFmtId="0" fontId="37" fillId="0" borderId="2" xfId="6" applyFont="1" applyBorder="1" applyAlignment="1">
      <alignment horizontal="center" vertical="top"/>
    </xf>
    <xf numFmtId="0" fontId="37" fillId="0" borderId="3" xfId="6" applyFont="1" applyBorder="1" applyAlignment="1">
      <alignment horizontal="center" vertical="top"/>
    </xf>
    <xf numFmtId="0" fontId="37" fillId="0" borderId="11" xfId="6" applyFont="1" applyBorder="1" applyAlignment="1">
      <alignment horizontal="center" vertical="top"/>
    </xf>
    <xf numFmtId="0" fontId="48" fillId="4" borderId="2" xfId="0" applyFont="1" applyFill="1" applyBorder="1" applyAlignment="1">
      <alignment horizontal="center" vertical="center"/>
    </xf>
    <xf numFmtId="0" fontId="48" fillId="4" borderId="3" xfId="0" applyFont="1" applyFill="1" applyBorder="1" applyAlignment="1">
      <alignment horizontal="center" vertical="center"/>
    </xf>
    <xf numFmtId="0" fontId="48" fillId="4" borderId="11" xfId="0" applyFont="1" applyFill="1" applyBorder="1" applyAlignment="1">
      <alignment horizontal="center" vertical="center"/>
    </xf>
    <xf numFmtId="0" fontId="48" fillId="4" borderId="2" xfId="0" applyFont="1" applyFill="1" applyBorder="1" applyAlignment="1">
      <alignment horizontal="center" vertical="top" wrapText="1"/>
    </xf>
    <xf numFmtId="0" fontId="48" fillId="4" borderId="11" xfId="0" applyFont="1" applyFill="1" applyBorder="1" applyAlignment="1">
      <alignment horizontal="center" vertical="top" wrapText="1"/>
    </xf>
    <xf numFmtId="0" fontId="48" fillId="4" borderId="1" xfId="0" applyFont="1" applyFill="1" applyBorder="1" applyAlignment="1">
      <alignment vertical="center" wrapText="1"/>
    </xf>
    <xf numFmtId="0" fontId="48" fillId="4" borderId="4" xfId="0" applyFont="1" applyFill="1" applyBorder="1" applyAlignment="1">
      <alignment vertical="center" wrapText="1"/>
    </xf>
    <xf numFmtId="2" fontId="27" fillId="0" borderId="13" xfId="0" applyNumberFormat="1" applyFont="1" applyBorder="1" applyAlignment="1">
      <alignment horizontal="center" vertical="center"/>
    </xf>
  </cellXfs>
  <cellStyles count="30">
    <cellStyle name="Comma" xfId="3" xr:uid="{CC065BED-03AA-6E4D-801F-85EA3C15638D}"/>
    <cellStyle name="Comma 2 2 2" xfId="28" xr:uid="{516754B9-F388-4D40-A7A5-F05A8FBFB2D6}"/>
    <cellStyle name="Hipervínculo" xfId="1" builtinId="8"/>
    <cellStyle name="Millares" xfId="15" builtinId="3"/>
    <cellStyle name="Millares 10" xfId="19" xr:uid="{1FAB3F1A-D445-854A-AE29-6D2841F2EB91}"/>
    <cellStyle name="Millares 10 2 10" xfId="29" xr:uid="{8421006A-68B6-4474-BD54-315F6762E4E1}"/>
    <cellStyle name="Millares 106" xfId="22" xr:uid="{076635FC-202A-434C-BA24-8B89DC9F9EE4}"/>
    <cellStyle name="Millares 19" xfId="8" xr:uid="{9DC96D1E-D003-874F-8EFC-6600009333A1}"/>
    <cellStyle name="Millares 2" xfId="12" xr:uid="{BC459737-EE83-BB4A-8A5E-3EE592042663}"/>
    <cellStyle name="Millares 2 2 12" xfId="7" xr:uid="{DD332994-4AFA-EF45-A808-8132347B5B8C}"/>
    <cellStyle name="Millares 8" xfId="11" xr:uid="{111122A9-92D0-5E46-9337-AD6CA5898934}"/>
    <cellStyle name="Normal" xfId="0" builtinId="0"/>
    <cellStyle name="Normal 10" xfId="10" xr:uid="{986AD9E1-8EF7-3443-B01C-81B4BF2BAC0E}"/>
    <cellStyle name="Normal 10 5 2" xfId="18" xr:uid="{A971D4C0-D550-A04A-B427-3EF34D457558}"/>
    <cellStyle name="Normal 2" xfId="4" xr:uid="{57C85D6F-C03C-1D4D-9BD4-42CED15AA3F2}"/>
    <cellStyle name="Normal 2 2" xfId="6" xr:uid="{AC9A0221-D7A2-3E4A-AB5D-F7A6EB27FB7C}"/>
    <cellStyle name="Normal 2 2 2" xfId="25" xr:uid="{5900D18C-00D7-164A-BAB5-89DD2E2EEBBB}"/>
    <cellStyle name="Normal 434" xfId="16" xr:uid="{203D20A8-AA20-F347-A591-467DDD27929F}"/>
    <cellStyle name="Normal_Hoja1" xfId="26" xr:uid="{F62E0120-D374-D54B-8927-9C5AA6720F2B}"/>
    <cellStyle name="Normal_UN_ResTec 6" xfId="14" xr:uid="{0E35E236-35F9-514F-9756-21D1B8064044}"/>
    <cellStyle name="Normal_UN_ResTec_Cred0908_desglose_PPS+PV" xfId="27" xr:uid="{D40C3D6C-745A-2C4E-B72C-AC82FE3A45D9}"/>
    <cellStyle name="Percent" xfId="5" xr:uid="{757DD09E-0221-3548-832B-CC8C4FF288C3}"/>
    <cellStyle name="Porcentaje" xfId="2" builtinId="5"/>
    <cellStyle name="Porcentaje 10" xfId="20" xr:uid="{123984B9-1EFF-AC40-8861-C7A50E8DE887}"/>
    <cellStyle name="Porcentaje 2 10" xfId="24" xr:uid="{B7F2669A-2D83-9F49-A0CA-92D5D8C32044}"/>
    <cellStyle name="Porcentaje 2 4" xfId="13" xr:uid="{1CD7963D-D600-8545-A222-054E26C133DD}"/>
    <cellStyle name="Porcentaje 25" xfId="17" xr:uid="{6D2A9A61-25D9-2146-8E87-F0788118F2B1}"/>
    <cellStyle name="Porcentaje 7 3" xfId="21" xr:uid="{DF9F69C2-C15A-9446-A6EC-7CD472476966}"/>
    <cellStyle name="Porcentual 2" xfId="9" xr:uid="{EF648EB6-2BA3-F94F-B50D-361BB6D9DA0B}"/>
    <cellStyle name="Porcentual 33" xfId="23" xr:uid="{4190A117-A50E-8F44-8522-901E15D4C07E}"/>
  </cellStyles>
  <dxfs count="0"/>
  <tableStyles count="0" defaultTableStyle="TableStyleMedium2" defaultPivotStyle="PivotStyleLight16"/>
  <colors>
    <mruColors>
      <color rgb="FF2AD2C9"/>
      <color rgb="FF8FE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126482</xdr:rowOff>
    </xdr:from>
    <xdr:to>
      <xdr:col>4</xdr:col>
      <xdr:colOff>414531</xdr:colOff>
      <xdr:row>1</xdr:row>
      <xdr:rowOff>495300</xdr:rowOff>
    </xdr:to>
    <xdr:pic>
      <xdr:nvPicPr>
        <xdr:cNvPr id="2" name="Picture 4">
          <a:extLst>
            <a:ext uri="{FF2B5EF4-FFF2-40B4-BE49-F238E27FC236}">
              <a16:creationId xmlns:a16="http://schemas.microsoft.com/office/drawing/2014/main" id="{FE2B2F7C-35A6-C24E-887C-9EE5F6CCD9A0}"/>
            </a:ext>
          </a:extLst>
        </xdr:cNvPr>
        <xdr:cNvPicPr>
          <a:picLocks noChangeAspect="1"/>
        </xdr:cNvPicPr>
      </xdr:nvPicPr>
      <xdr:blipFill>
        <a:blip xmlns:r="http://schemas.openxmlformats.org/officeDocument/2006/relationships" r:embed="rId1"/>
        <a:stretch>
          <a:fillRect/>
        </a:stretch>
      </xdr:blipFill>
      <xdr:spPr>
        <a:xfrm>
          <a:off x="209550" y="316982"/>
          <a:ext cx="3252981" cy="3688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A5BB-ABB3-4FAE-9FA9-B06F54D7D33C}">
  <sheetPr>
    <tabColor rgb="FF2AD2C9"/>
  </sheetPr>
  <dimension ref="A1:E38"/>
  <sheetViews>
    <sheetView showGridLines="0" topLeftCell="A2" zoomScale="110" zoomScaleNormal="110" workbookViewId="0">
      <selection activeCell="B9" sqref="B9"/>
    </sheetView>
  </sheetViews>
  <sheetFormatPr baseColWidth="10" defaultColWidth="11.44140625" defaultRowHeight="14.4"/>
  <sheetData>
    <row r="1" spans="1:5" s="1" customFormat="1">
      <c r="A1" s="6"/>
      <c r="B1" s="6"/>
      <c r="C1" s="6"/>
      <c r="D1" s="6"/>
      <c r="E1" s="6"/>
    </row>
    <row r="2" spans="1:5" s="1" customFormat="1" ht="48.75" customHeight="1">
      <c r="A2" s="6"/>
      <c r="B2" s="6"/>
      <c r="C2" s="6"/>
      <c r="D2" s="6"/>
      <c r="E2" s="6"/>
    </row>
    <row r="3" spans="1:5" s="4" customFormat="1" ht="25.2" thickBot="1">
      <c r="A3" s="279" t="s">
        <v>0</v>
      </c>
      <c r="B3" s="280"/>
      <c r="C3" s="281"/>
      <c r="D3" s="280"/>
      <c r="E3" s="280"/>
    </row>
    <row r="4" spans="1:5">
      <c r="A4" s="258"/>
      <c r="B4" s="258"/>
      <c r="C4" s="258"/>
      <c r="D4" s="258"/>
      <c r="E4" s="258"/>
    </row>
    <row r="5" spans="1:5">
      <c r="A5" s="258"/>
      <c r="B5" s="282" t="s">
        <v>1</v>
      </c>
      <c r="C5" s="258"/>
      <c r="D5" s="258"/>
      <c r="E5" s="258"/>
    </row>
    <row r="6" spans="1:5">
      <c r="A6" s="258"/>
      <c r="B6" s="283" t="s">
        <v>2</v>
      </c>
      <c r="C6" s="258"/>
      <c r="D6" s="258"/>
      <c r="E6" s="258"/>
    </row>
    <row r="7" spans="1:5">
      <c r="A7" s="258"/>
      <c r="B7" s="283" t="s">
        <v>3</v>
      </c>
      <c r="C7" s="258"/>
      <c r="D7" s="258"/>
      <c r="E7" s="258"/>
    </row>
    <row r="8" spans="1:5">
      <c r="A8" s="258"/>
      <c r="B8" s="283" t="s">
        <v>4</v>
      </c>
      <c r="C8" s="258"/>
      <c r="D8" s="258"/>
      <c r="E8" s="258"/>
    </row>
    <row r="9" spans="1:5">
      <c r="A9" s="258"/>
      <c r="B9" s="283" t="s">
        <v>5</v>
      </c>
      <c r="C9" s="258"/>
      <c r="D9" s="258"/>
      <c r="E9" s="258"/>
    </row>
    <row r="10" spans="1:5">
      <c r="A10" s="258"/>
      <c r="B10" s="283" t="s">
        <v>6</v>
      </c>
      <c r="C10" s="258"/>
      <c r="D10" s="258"/>
      <c r="E10" s="258"/>
    </row>
    <row r="11" spans="1:5">
      <c r="A11" s="258"/>
      <c r="B11" s="283" t="s">
        <v>7</v>
      </c>
      <c r="C11" s="258"/>
      <c r="D11" s="258"/>
      <c r="E11" s="258"/>
    </row>
    <row r="12" spans="1:5">
      <c r="A12" s="258"/>
      <c r="B12" s="283" t="s">
        <v>8</v>
      </c>
      <c r="C12" s="258"/>
      <c r="D12" s="258"/>
      <c r="E12" s="258"/>
    </row>
    <row r="13" spans="1:5">
      <c r="A13" s="258"/>
      <c r="B13" s="283" t="s">
        <v>9</v>
      </c>
      <c r="C13" s="258"/>
      <c r="D13" s="258"/>
      <c r="E13" s="258"/>
    </row>
    <row r="14" spans="1:5">
      <c r="A14" s="258"/>
      <c r="B14" s="283" t="s">
        <v>10</v>
      </c>
      <c r="C14" s="258"/>
      <c r="D14" s="258"/>
      <c r="E14" s="258"/>
    </row>
    <row r="15" spans="1:5">
      <c r="A15" s="258"/>
      <c r="B15" s="283" t="s">
        <v>11</v>
      </c>
      <c r="C15" s="258"/>
      <c r="D15" s="258"/>
      <c r="E15" s="258"/>
    </row>
    <row r="16" spans="1:5">
      <c r="A16" s="258"/>
      <c r="B16" s="283" t="s">
        <v>12</v>
      </c>
      <c r="C16" s="258"/>
      <c r="D16" s="258"/>
      <c r="E16" s="258"/>
    </row>
    <row r="17" spans="1:5">
      <c r="A17" s="258"/>
      <c r="B17" s="283" t="s">
        <v>13</v>
      </c>
      <c r="C17" s="258"/>
      <c r="D17" s="258"/>
      <c r="E17" s="258"/>
    </row>
    <row r="18" spans="1:5">
      <c r="A18" s="258"/>
      <c r="B18" s="283" t="s">
        <v>14</v>
      </c>
      <c r="C18" s="258"/>
      <c r="D18" s="258"/>
      <c r="E18" s="258"/>
    </row>
    <row r="19" spans="1:5">
      <c r="A19" s="258"/>
      <c r="B19" s="283" t="s">
        <v>15</v>
      </c>
      <c r="C19" s="258"/>
      <c r="D19" s="258"/>
      <c r="E19" s="258"/>
    </row>
    <row r="20" spans="1:5">
      <c r="A20" s="258"/>
      <c r="B20" s="283" t="s">
        <v>16</v>
      </c>
      <c r="C20" s="258"/>
      <c r="D20" s="258"/>
      <c r="E20" s="258"/>
    </row>
    <row r="21" spans="1:5">
      <c r="A21" s="258"/>
      <c r="B21" s="283" t="s">
        <v>17</v>
      </c>
      <c r="C21" s="258"/>
      <c r="D21" s="258"/>
      <c r="E21" s="258"/>
    </row>
    <row r="22" spans="1:5">
      <c r="A22" s="258"/>
      <c r="B22" s="283" t="s">
        <v>18</v>
      </c>
      <c r="C22" s="258"/>
      <c r="D22" s="258"/>
      <c r="E22" s="258"/>
    </row>
    <row r="23" spans="1:5">
      <c r="A23" s="258"/>
      <c r="B23" s="283" t="s">
        <v>19</v>
      </c>
      <c r="C23" s="258"/>
      <c r="D23" s="258"/>
      <c r="E23" s="258"/>
    </row>
    <row r="24" spans="1:5">
      <c r="A24" s="258"/>
      <c r="B24" s="283" t="s">
        <v>20</v>
      </c>
      <c r="C24" s="258"/>
      <c r="D24" s="258"/>
      <c r="E24" s="258"/>
    </row>
    <row r="25" spans="1:5">
      <c r="A25" s="258"/>
      <c r="B25" s="283" t="s">
        <v>21</v>
      </c>
      <c r="C25" s="258"/>
      <c r="D25" s="258"/>
      <c r="E25" s="258"/>
    </row>
    <row r="26" spans="1:5">
      <c r="A26" s="258"/>
      <c r="B26" s="283" t="s">
        <v>22</v>
      </c>
      <c r="C26" s="258"/>
      <c r="D26" s="258"/>
      <c r="E26" s="258"/>
    </row>
    <row r="27" spans="1:5">
      <c r="A27" s="258"/>
      <c r="B27" s="283" t="s">
        <v>23</v>
      </c>
      <c r="C27" s="258"/>
      <c r="D27" s="258"/>
      <c r="E27" s="258"/>
    </row>
    <row r="28" spans="1:5">
      <c r="A28" s="258"/>
      <c r="B28" s="283" t="s">
        <v>24</v>
      </c>
      <c r="C28" s="258"/>
      <c r="D28" s="258"/>
      <c r="E28" s="258"/>
    </row>
    <row r="29" spans="1:5">
      <c r="A29" s="258"/>
      <c r="B29" s="283" t="s">
        <v>25</v>
      </c>
      <c r="C29" s="258"/>
      <c r="D29" s="258"/>
      <c r="E29" s="258"/>
    </row>
    <row r="30" spans="1:5">
      <c r="A30" s="258"/>
      <c r="B30" s="283" t="s">
        <v>26</v>
      </c>
      <c r="C30" s="258"/>
      <c r="D30" s="258"/>
      <c r="E30" s="258"/>
    </row>
    <row r="31" spans="1:5">
      <c r="A31" s="258"/>
      <c r="B31" s="283"/>
      <c r="C31" s="258"/>
      <c r="D31" s="258"/>
      <c r="E31" s="258"/>
    </row>
    <row r="32" spans="1:5">
      <c r="A32" s="258"/>
      <c r="B32" s="258"/>
      <c r="C32" s="258"/>
      <c r="D32" s="258"/>
      <c r="E32" s="258"/>
    </row>
    <row r="33" spans="1:5">
      <c r="A33" s="258"/>
      <c r="B33" s="258"/>
      <c r="C33" s="258"/>
      <c r="D33" s="258"/>
      <c r="E33" s="258"/>
    </row>
    <row r="34" spans="1:5">
      <c r="A34" s="258"/>
      <c r="B34" s="258"/>
      <c r="C34" s="258"/>
      <c r="D34" s="258"/>
      <c r="E34" s="258"/>
    </row>
    <row r="35" spans="1:5">
      <c r="A35" s="258"/>
      <c r="B35" s="258"/>
      <c r="C35" s="258"/>
      <c r="D35" s="258"/>
      <c r="E35" s="258"/>
    </row>
    <row r="36" spans="1:5">
      <c r="A36" s="258"/>
      <c r="B36" s="258"/>
      <c r="C36" s="258"/>
      <c r="D36" s="258"/>
      <c r="E36" s="258"/>
    </row>
    <row r="37" spans="1:5">
      <c r="A37" s="258"/>
      <c r="B37" s="258"/>
      <c r="C37" s="258"/>
      <c r="D37" s="258"/>
      <c r="E37" s="258"/>
    </row>
    <row r="38" spans="1:5">
      <c r="A38" s="258"/>
      <c r="B38" s="258"/>
      <c r="C38" s="258"/>
      <c r="D38" s="258"/>
      <c r="E38" s="258"/>
    </row>
  </sheetData>
  <hyperlinks>
    <hyperlink ref="B6" location="'0.Resumen BAP'!A1" display="0. Resumen BAP" xr:uid="{1A903390-80D7-40D2-9A9A-589F2F04160F}"/>
    <hyperlink ref="B7" location="'0.1.Contribuciones BAP'!A1" display="0.1. Contribuciones BAP" xr:uid="{7E4BD561-FA68-4A68-AC60-3802D76F7B2C}"/>
    <hyperlink ref="B8" location="'0.2.ROAE'!A1" display="0.2. ROAE " xr:uid="{4ADB9B22-C319-411B-9667-47409E707B32}"/>
    <hyperlink ref="B9" location="'1.AGI'!A1" display="1. AGI" xr:uid="{1E77EC2B-0F80-41FA-BDB9-CC37395D8A95}"/>
    <hyperlink ref="B10" location="'1.1.Colocaciones'!A1" display="1.2. Colocaciones" xr:uid="{DAB1A87D-7179-45F2-8DA3-446D4EA0EBF3}"/>
    <hyperlink ref="B11" location="'2.Fondeo'!A1" display="2. Fondeo" xr:uid="{DB035099-10B9-7043-8560-764D506083B1}"/>
    <hyperlink ref="B12" location="'3.Calidad de Cartera'!A1" display="3. Calidad de Cartera" xr:uid="{E02A5A88-38B7-B947-A966-B46E345154B2}"/>
    <hyperlink ref="B13" location="'4.Ingreso Neto por Intereses'!A1" display="4. Ingreso Neto por Intereses" xr:uid="{102BE93D-29AF-3043-BDA4-3619C1AA7338}"/>
    <hyperlink ref="B14" location="'5.Ingresos No Financieros'!A1" display="5. Ingresos No Financieros" xr:uid="{3914D501-E787-2342-8F1F-51CCB017FBEB}"/>
    <hyperlink ref="B15" location="'6.Resultado Técnico de Seguros'!A1" display="6. Resultado Técnico de Seguros" xr:uid="{83E5F34A-B08A-9C4D-A47F-DCC1B6F35FB3}"/>
    <hyperlink ref="B16" location="'7.Gastos operativos eficiencia'!A1" display="7. Gastos Operativos y Eficiencia" xr:uid="{B8CA0866-5605-334B-9B77-03C60CABE400}"/>
    <hyperlink ref="B17" location="'8.1.Capital regulatorio BAP'!A1" display="8.1. Capital Regulatorio BAP" xr:uid="{B1C50E40-5A26-EE42-921D-A66D9DDC260C}"/>
    <hyperlink ref="B18" location="'8.2.Capital regulatorio BCP'!A1" display="8.2. Capital Regulatorio BCP" xr:uid="{AB4E1133-2470-5C43-A625-1AB0EDF87D68}"/>
    <hyperlink ref="B19" location="'8.3.Capital regulatorio Mibanco'!A1" display="8.3 Capital Regulatorio Mibanco" xr:uid="{CD4CD7AE-D095-FE43-8955-716DFC56F3F0}"/>
    <hyperlink ref="B20" location="'9. Canales Credicorp'!A1" display="9. Canales Credicorp" xr:uid="{7DE76241-5535-444D-A552-EA29F6E7B4A1}"/>
    <hyperlink ref="B21" location="'10.Perspectivas Económicas'!A1" display="10. Perspectivas Económicas " xr:uid="{C89CE9F6-E1BD-F94C-8CA8-3F57E430495F}"/>
    <hyperlink ref="B22" location="'11.1.BAP-BG-P&amp;G'!A1" display="11.1. BAP BG P&amp;G" xr:uid="{B7351F0A-4B44-5F41-9220-752398B5E401}"/>
    <hyperlink ref="B23" location="'11.2 BAP Individual'!A1" display="11.2. BAP Individual" xr:uid="{01908558-109C-2644-B090-0A0A467569DB}"/>
    <hyperlink ref="B24" location="'11.3 BCP Consolidado'!A1" display="11.3. Consolidado" xr:uid="{2F1EF3D2-4CD8-EA43-9947-2153DDAC7B54}"/>
    <hyperlink ref="B25" location="'11.4 BCP Individual'!A1" display="11.4. BCP Individual" xr:uid="{245B0A04-604C-9E48-AF9C-8BE9699568A2}"/>
    <hyperlink ref="B26" location="'11.5 BCP Bolivia'!A1" display="11.5 BCP Bolivia" xr:uid="{BF70EE1F-68F9-8D43-9ACC-9BB5037A230D}"/>
    <hyperlink ref="B27" location="'11.6 Mibanco'!A1" display="11.6. Mibanco" xr:uid="{94E55070-65FC-3E46-ABCA-D21EE6A5FB3A}"/>
    <hyperlink ref="B28" location="'11.7 IB &amp; WM'!A1" display="11.7. Credicorp Capital" xr:uid="{07BB721C-CB02-524B-8E88-DE5DF6EA0861}"/>
    <hyperlink ref="B29" location="'11.8 Grupo Pacífico'!A1" display="11.8 Grupo Pacífico" xr:uid="{1DDC2399-6F5C-5649-B0BD-B93B1AC14955}"/>
    <hyperlink ref="B30" location="'11.9 Prima AFP'!A1" display="11.9 Prima AFP" xr:uid="{240765FF-2E7F-E24F-9382-E5F60976627C}"/>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5E82-14FB-42F9-840A-F29262CD0C9E}">
  <sheetPr>
    <tabColor theme="2" tint="-9.9978637043366805E-2"/>
  </sheetPr>
  <dimension ref="A1:I24"/>
  <sheetViews>
    <sheetView showGridLines="0" zoomScale="91" workbookViewId="0">
      <pane xSplit="1" topLeftCell="B1" activePane="topRight" state="frozen"/>
      <selection pane="topRight" activeCell="A20" sqref="A4:A20"/>
    </sheetView>
  </sheetViews>
  <sheetFormatPr baseColWidth="10" defaultColWidth="11.44140625" defaultRowHeight="14.4"/>
  <cols>
    <col min="1" max="1" width="41.44140625" customWidth="1"/>
    <col min="2" max="2" width="16.44140625" customWidth="1"/>
    <col min="3" max="3" width="18.77734375" customWidth="1"/>
    <col min="4" max="4" width="16.44140625" customWidth="1"/>
    <col min="8" max="8" width="10.77734375" bestFit="1" customWidth="1"/>
    <col min="9" max="9" width="12.77734375" bestFit="1" customWidth="1"/>
  </cols>
  <sheetData>
    <row r="1" spans="1:9" s="8" customFormat="1" ht="13.8">
      <c r="A1" s="690" t="s">
        <v>281</v>
      </c>
      <c r="B1" s="1259" t="s">
        <v>46</v>
      </c>
      <c r="C1" s="1260"/>
      <c r="D1" s="1261"/>
      <c r="E1" s="1259" t="s">
        <v>47</v>
      </c>
      <c r="F1" s="1260"/>
      <c r="G1" s="60"/>
      <c r="H1" s="60"/>
      <c r="I1" s="54"/>
    </row>
    <row r="2" spans="1:9" s="8" customFormat="1" ht="13.8">
      <c r="A2" s="725" t="s">
        <v>48</v>
      </c>
      <c r="B2" s="362"/>
      <c r="C2" s="163"/>
      <c r="D2" s="163"/>
      <c r="E2" s="362"/>
      <c r="F2" s="163"/>
      <c r="G2" s="28"/>
      <c r="H2" s="28"/>
      <c r="I2" s="28"/>
    </row>
    <row r="3" spans="1:9" s="31" customFormat="1" ht="13.8">
      <c r="A3" s="205" t="s">
        <v>51</v>
      </c>
      <c r="B3" s="649" t="s">
        <v>29</v>
      </c>
      <c r="C3" s="650" t="s">
        <v>30</v>
      </c>
      <c r="D3" s="650" t="s">
        <v>31</v>
      </c>
      <c r="E3" s="499" t="s">
        <v>49</v>
      </c>
      <c r="F3" s="500" t="s">
        <v>50</v>
      </c>
      <c r="G3" s="44"/>
      <c r="H3" s="44"/>
      <c r="I3" s="29"/>
    </row>
    <row r="4" spans="1:9" s="7" customFormat="1" ht="13.8">
      <c r="A4" s="726" t="s">
        <v>282</v>
      </c>
      <c r="B4" s="727">
        <v>3163609</v>
      </c>
      <c r="C4" s="727">
        <v>2703100</v>
      </c>
      <c r="D4" s="727">
        <v>2816073</v>
      </c>
      <c r="E4" s="728">
        <v>4.2000000000000003E-2</v>
      </c>
      <c r="F4" s="729">
        <v>-0.11</v>
      </c>
      <c r="G4" s="56"/>
      <c r="H4" s="56"/>
      <c r="I4" s="58"/>
    </row>
    <row r="5" spans="1:9">
      <c r="A5" s="730" t="s">
        <v>283</v>
      </c>
      <c r="B5" s="185">
        <v>2770351</v>
      </c>
      <c r="C5" s="185">
        <v>2325836</v>
      </c>
      <c r="D5" s="185">
        <v>2432761</v>
      </c>
      <c r="E5" s="269">
        <v>4.5999999999999999E-2</v>
      </c>
      <c r="F5" s="270">
        <v>-0.122</v>
      </c>
      <c r="G5" s="36"/>
      <c r="H5" s="36"/>
      <c r="I5" s="26"/>
    </row>
    <row r="6" spans="1:9">
      <c r="A6" s="730" t="s">
        <v>284</v>
      </c>
      <c r="B6" s="185">
        <v>7879</v>
      </c>
      <c r="C6" s="185">
        <v>3987</v>
      </c>
      <c r="D6" s="185">
        <v>3221</v>
      </c>
      <c r="E6" s="269">
        <v>-0.192</v>
      </c>
      <c r="F6" s="270">
        <v>-0.59099999999999997</v>
      </c>
      <c r="G6" s="36"/>
      <c r="H6" s="36"/>
      <c r="I6" s="26"/>
    </row>
    <row r="7" spans="1:9">
      <c r="A7" s="730" t="s">
        <v>285</v>
      </c>
      <c r="B7" s="185">
        <v>49113</v>
      </c>
      <c r="C7" s="185">
        <v>8456</v>
      </c>
      <c r="D7" s="185">
        <v>7896</v>
      </c>
      <c r="E7" s="269">
        <v>-6.6000000000000003E-2</v>
      </c>
      <c r="F7" s="270">
        <v>-0.83899999999999997</v>
      </c>
      <c r="G7" s="36"/>
      <c r="H7" s="36"/>
      <c r="I7" s="26"/>
    </row>
    <row r="8" spans="1:9">
      <c r="A8" s="730" t="s">
        <v>286</v>
      </c>
      <c r="B8" s="185">
        <v>322734</v>
      </c>
      <c r="C8" s="185">
        <v>351502</v>
      </c>
      <c r="D8" s="185">
        <v>362964</v>
      </c>
      <c r="E8" s="269">
        <v>3.3000000000000002E-2</v>
      </c>
      <c r="F8" s="270">
        <v>0.125</v>
      </c>
      <c r="G8" s="36"/>
      <c r="H8" s="36"/>
      <c r="I8" s="33"/>
    </row>
    <row r="9" spans="1:9">
      <c r="A9" s="730" t="s">
        <v>287</v>
      </c>
      <c r="B9" s="185">
        <v>13532</v>
      </c>
      <c r="C9" s="185">
        <v>13319</v>
      </c>
      <c r="D9" s="185">
        <v>9231</v>
      </c>
      <c r="E9" s="269">
        <v>-0.307</v>
      </c>
      <c r="F9" s="270">
        <v>-0.318</v>
      </c>
      <c r="G9" s="36"/>
      <c r="H9" s="36"/>
      <c r="I9" s="33"/>
    </row>
    <row r="10" spans="1:9" ht="16.8">
      <c r="A10" s="731" t="s">
        <v>834</v>
      </c>
      <c r="B10" s="189">
        <v>784082</v>
      </c>
      <c r="C10" s="189">
        <v>633880</v>
      </c>
      <c r="D10" s="189">
        <v>692690</v>
      </c>
      <c r="E10" s="732">
        <v>9.2999999999999999E-2</v>
      </c>
      <c r="F10" s="733">
        <v>-0.11700000000000001</v>
      </c>
      <c r="G10" s="56"/>
      <c r="H10" s="56"/>
      <c r="I10" s="102"/>
    </row>
    <row r="11" spans="1:9">
      <c r="A11" s="730" t="s">
        <v>288</v>
      </c>
      <c r="B11" s="185">
        <v>364107</v>
      </c>
      <c r="C11" s="185">
        <v>245221</v>
      </c>
      <c r="D11" s="185">
        <v>222643</v>
      </c>
      <c r="E11" s="269">
        <v>-9.1999999999999998E-2</v>
      </c>
      <c r="F11" s="270">
        <v>-0.38900000000000001</v>
      </c>
      <c r="G11" s="36"/>
      <c r="H11" s="36"/>
      <c r="I11" s="33"/>
    </row>
    <row r="12" spans="1:9">
      <c r="A12" s="730" t="s">
        <v>289</v>
      </c>
      <c r="B12" s="185">
        <v>137126</v>
      </c>
      <c r="C12" s="185">
        <v>118457</v>
      </c>
      <c r="D12" s="185">
        <v>112228</v>
      </c>
      <c r="E12" s="269">
        <v>-5.2999999999999999E-2</v>
      </c>
      <c r="F12" s="270">
        <v>-0.182</v>
      </c>
      <c r="G12" s="36"/>
      <c r="H12" s="36"/>
      <c r="I12" s="33"/>
    </row>
    <row r="13" spans="1:9">
      <c r="A13" s="730" t="s">
        <v>290</v>
      </c>
      <c r="B13" s="185">
        <v>198114</v>
      </c>
      <c r="C13" s="185">
        <v>185104</v>
      </c>
      <c r="D13" s="185">
        <v>266971</v>
      </c>
      <c r="E13" s="269">
        <v>0.442</v>
      </c>
      <c r="F13" s="270">
        <v>0.34799999999999998</v>
      </c>
      <c r="G13" s="36"/>
      <c r="H13" s="36"/>
      <c r="I13" s="33"/>
    </row>
    <row r="14" spans="1:9" s="3" customFormat="1" ht="16.2">
      <c r="A14" s="734" t="s">
        <v>835</v>
      </c>
      <c r="B14" s="200">
        <v>84735</v>
      </c>
      <c r="C14" s="200">
        <v>85098</v>
      </c>
      <c r="D14" s="200">
        <v>90848</v>
      </c>
      <c r="E14" s="269">
        <v>6.8000000000000005E-2</v>
      </c>
      <c r="F14" s="270">
        <v>7.1999999999999995E-2</v>
      </c>
      <c r="G14" s="45"/>
      <c r="H14" s="45"/>
      <c r="I14" s="35"/>
    </row>
    <row r="15" spans="1:9" s="27" customFormat="1" ht="16.2">
      <c r="A15" s="735" t="s">
        <v>836</v>
      </c>
      <c r="B15" s="736">
        <v>2379527</v>
      </c>
      <c r="C15" s="736">
        <v>2069220</v>
      </c>
      <c r="D15" s="736">
        <v>2123383</v>
      </c>
      <c r="E15" s="737">
        <v>2.5999999999999999E-2</v>
      </c>
      <c r="F15" s="738">
        <v>-0.108</v>
      </c>
      <c r="G15" s="57"/>
      <c r="H15" s="57"/>
      <c r="I15" s="50"/>
    </row>
    <row r="16" spans="1:9" s="27" customFormat="1" ht="30">
      <c r="A16" s="739" t="s">
        <v>837</v>
      </c>
      <c r="B16" s="740">
        <v>1038046</v>
      </c>
      <c r="C16" s="740">
        <v>1336555</v>
      </c>
      <c r="D16" s="741">
        <v>1565736</v>
      </c>
      <c r="E16" s="678">
        <v>0.17100000000000001</v>
      </c>
      <c r="F16" s="679">
        <v>0.50800000000000001</v>
      </c>
      <c r="G16" s="37"/>
      <c r="H16" s="37"/>
      <c r="I16" s="55"/>
    </row>
    <row r="17" spans="1:9" s="27" customFormat="1" ht="16.8">
      <c r="A17" s="742" t="s">
        <v>838</v>
      </c>
      <c r="B17" s="743">
        <v>177952974</v>
      </c>
      <c r="C17" s="743">
        <v>222098498</v>
      </c>
      <c r="D17" s="743">
        <v>227856239</v>
      </c>
      <c r="E17" s="744">
        <v>2.5999999999999999E-2</v>
      </c>
      <c r="F17" s="745">
        <v>0.28000000000000003</v>
      </c>
      <c r="G17" s="48"/>
      <c r="H17" s="48"/>
      <c r="I17" s="49"/>
    </row>
    <row r="18" spans="1:9" ht="16.8">
      <c r="A18" s="726" t="s">
        <v>839</v>
      </c>
      <c r="B18" s="746">
        <v>5.3499999999999999E-2</v>
      </c>
      <c r="C18" s="746">
        <v>3.73E-2</v>
      </c>
      <c r="D18" s="746">
        <v>3.73E-2</v>
      </c>
      <c r="E18" s="747" t="s">
        <v>291</v>
      </c>
      <c r="F18" s="748" t="s">
        <v>292</v>
      </c>
      <c r="G18" s="58"/>
      <c r="H18" s="58"/>
      <c r="I18" s="46"/>
    </row>
    <row r="19" spans="1:9" ht="16.8">
      <c r="A19" s="731" t="s">
        <v>840</v>
      </c>
      <c r="B19" s="733">
        <v>2.3300000000000001E-2</v>
      </c>
      <c r="C19" s="733">
        <v>2.41E-2</v>
      </c>
      <c r="D19" s="733">
        <v>2.75E-2</v>
      </c>
      <c r="E19" s="237" t="s">
        <v>293</v>
      </c>
      <c r="F19" s="238" t="s">
        <v>294</v>
      </c>
      <c r="G19" s="58"/>
      <c r="H19" s="58"/>
      <c r="I19" s="46"/>
    </row>
    <row r="20" spans="1:9" s="3" customFormat="1">
      <c r="A20" s="749" t="s">
        <v>295</v>
      </c>
      <c r="B20" s="750">
        <v>0.56379999999999997</v>
      </c>
      <c r="C20" s="750">
        <v>0.35410000000000003</v>
      </c>
      <c r="D20" s="750">
        <v>0.2626</v>
      </c>
      <c r="E20" s="751">
        <v>-9.0999999999999998E-2</v>
      </c>
      <c r="F20" s="750">
        <v>-0.30099999999999999</v>
      </c>
      <c r="G20" s="59"/>
      <c r="H20" s="59"/>
      <c r="I20" s="59"/>
    </row>
    <row r="21" spans="1:9">
      <c r="A21" s="258"/>
      <c r="B21" s="258"/>
      <c r="C21" s="258"/>
      <c r="D21" s="258"/>
      <c r="E21" s="258"/>
      <c r="F21" s="258"/>
    </row>
    <row r="22" spans="1:9">
      <c r="A22" s="252" t="s">
        <v>296</v>
      </c>
      <c r="B22" s="258"/>
      <c r="C22" s="258"/>
      <c r="D22" s="258"/>
      <c r="E22" s="258"/>
      <c r="F22" s="258"/>
    </row>
    <row r="23" spans="1:9">
      <c r="A23" s="252" t="s">
        <v>297</v>
      </c>
      <c r="B23" s="258"/>
      <c r="C23" s="258"/>
      <c r="D23" s="258"/>
      <c r="E23" s="258"/>
      <c r="F23" s="258"/>
    </row>
    <row r="24" spans="1:9">
      <c r="A24" s="22"/>
    </row>
  </sheetData>
  <mergeCells count="2">
    <mergeCell ref="B1:D1"/>
    <mergeCell ref="E1:F1"/>
  </mergeCells>
  <hyperlinks>
    <hyperlink ref="A3" location="Índice!A1" display="Volver al índice" xr:uid="{445A23D6-D09C-4208-A4F4-226480180A4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BF2-F275-4F0A-BA2B-EBFC1D3C7EE3}">
  <sheetPr>
    <tabColor rgb="FFD0CECE"/>
  </sheetPr>
  <dimension ref="A1:F51"/>
  <sheetViews>
    <sheetView showGridLines="0" topLeftCell="A22" zoomScaleNormal="100" workbookViewId="0">
      <pane xSplit="1" topLeftCell="B1" activePane="topRight" state="frozen"/>
      <selection pane="topRight" activeCell="F42" sqref="F42"/>
    </sheetView>
  </sheetViews>
  <sheetFormatPr baseColWidth="10" defaultColWidth="11.44140625" defaultRowHeight="14.4"/>
  <cols>
    <col min="1" max="1" width="61.44140625" style="258" customWidth="1"/>
    <col min="2" max="6" width="11.44140625" style="258"/>
    <col min="7" max="9" width="10.77734375"/>
  </cols>
  <sheetData>
    <row r="1" spans="1:6" s="8" customFormat="1" ht="13.8">
      <c r="A1" s="690" t="s">
        <v>298</v>
      </c>
      <c r="B1" s="1295" t="s">
        <v>46</v>
      </c>
      <c r="C1" s="1296"/>
      <c r="D1" s="1297"/>
      <c r="E1" s="1295" t="s">
        <v>47</v>
      </c>
      <c r="F1" s="1296"/>
    </row>
    <row r="2" spans="1:6" s="8" customFormat="1" ht="13.8">
      <c r="A2" s="609" t="s">
        <v>48</v>
      </c>
      <c r="B2" s="610"/>
      <c r="C2" s="611"/>
      <c r="D2" s="612"/>
      <c r="E2" s="610"/>
      <c r="F2" s="611"/>
    </row>
    <row r="3" spans="1:6" s="31" customFormat="1" thickBot="1">
      <c r="A3" s="205" t="s">
        <v>51</v>
      </c>
      <c r="B3" s="499" t="s">
        <v>29</v>
      </c>
      <c r="C3" s="500" t="s">
        <v>30</v>
      </c>
      <c r="D3" s="501" t="s">
        <v>31</v>
      </c>
      <c r="E3" s="499" t="s">
        <v>49</v>
      </c>
      <c r="F3" s="500" t="s">
        <v>50</v>
      </c>
    </row>
    <row r="4" spans="1:6" s="7" customFormat="1" ht="13.8">
      <c r="A4" s="616" t="s">
        <v>299</v>
      </c>
      <c r="B4" s="452">
        <v>760329</v>
      </c>
      <c r="C4" s="453">
        <v>873155</v>
      </c>
      <c r="D4" s="454">
        <v>830771</v>
      </c>
      <c r="E4" s="270">
        <v>-4.9000000000000002E-2</v>
      </c>
      <c r="F4" s="271">
        <v>9.2999999999999999E-2</v>
      </c>
    </row>
    <row r="5" spans="1:6">
      <c r="A5" s="616" t="s">
        <v>300</v>
      </c>
      <c r="B5" s="452">
        <v>166983</v>
      </c>
      <c r="C5" s="453">
        <v>151464</v>
      </c>
      <c r="D5" s="454">
        <v>179889</v>
      </c>
      <c r="E5" s="270">
        <v>0.188</v>
      </c>
      <c r="F5" s="271">
        <v>7.6999999999999999E-2</v>
      </c>
    </row>
    <row r="6" spans="1:6">
      <c r="A6" s="616" t="s">
        <v>301</v>
      </c>
      <c r="B6" s="452">
        <v>-120633</v>
      </c>
      <c r="C6" s="453">
        <v>162523</v>
      </c>
      <c r="D6" s="454">
        <v>16287</v>
      </c>
      <c r="E6" s="270">
        <v>-0.9</v>
      </c>
      <c r="F6" s="181" t="s">
        <v>302</v>
      </c>
    </row>
    <row r="7" spans="1:6" ht="16.8">
      <c r="A7" s="242" t="s">
        <v>841</v>
      </c>
      <c r="B7" s="452">
        <v>19225</v>
      </c>
      <c r="C7" s="453">
        <v>19297</v>
      </c>
      <c r="D7" s="454">
        <v>29405</v>
      </c>
      <c r="E7" s="270">
        <v>0.52400000000000002</v>
      </c>
      <c r="F7" s="271">
        <v>0.53</v>
      </c>
    </row>
    <row r="8" spans="1:6">
      <c r="A8" s="616" t="s">
        <v>303</v>
      </c>
      <c r="B8" s="452">
        <v>35430</v>
      </c>
      <c r="C8" s="453">
        <v>18298</v>
      </c>
      <c r="D8" s="454">
        <v>69723</v>
      </c>
      <c r="E8" s="270">
        <v>2.81</v>
      </c>
      <c r="F8" s="271">
        <v>0.96799999999999997</v>
      </c>
    </row>
    <row r="9" spans="1:6">
      <c r="A9" s="616" t="s">
        <v>304</v>
      </c>
      <c r="B9" s="452">
        <v>-20849</v>
      </c>
      <c r="C9" s="453">
        <v>11152</v>
      </c>
      <c r="D9" s="454">
        <v>-5536</v>
      </c>
      <c r="E9" s="270">
        <v>-1.496</v>
      </c>
      <c r="F9" s="181" t="s">
        <v>302</v>
      </c>
    </row>
    <row r="10" spans="1:6" s="3" customFormat="1" ht="15" thickBot="1">
      <c r="A10" s="620" t="s">
        <v>305</v>
      </c>
      <c r="B10" s="452">
        <v>117770</v>
      </c>
      <c r="C10" s="453">
        <v>94517</v>
      </c>
      <c r="D10" s="454">
        <v>73991</v>
      </c>
      <c r="E10" s="270">
        <v>-0.217</v>
      </c>
      <c r="F10" s="271">
        <v>-0.372</v>
      </c>
    </row>
    <row r="11" spans="1:6" s="27" customFormat="1" ht="15" thickBot="1">
      <c r="A11" s="623" t="s">
        <v>306</v>
      </c>
      <c r="B11" s="467">
        <v>958255</v>
      </c>
      <c r="C11" s="468">
        <v>1330406</v>
      </c>
      <c r="D11" s="641">
        <v>1194530</v>
      </c>
      <c r="E11" s="738">
        <v>-0.10199999999999999</v>
      </c>
      <c r="F11" s="752">
        <v>0.247</v>
      </c>
    </row>
    <row r="12" spans="1:6">
      <c r="A12" s="689"/>
      <c r="B12" s="753"/>
      <c r="C12" s="753"/>
      <c r="D12" s="753"/>
      <c r="E12" s="754"/>
      <c r="F12" s="754"/>
    </row>
    <row r="13" spans="1:6">
      <c r="A13" s="689" t="s">
        <v>307</v>
      </c>
      <c r="B13" s="689"/>
      <c r="C13" s="689"/>
      <c r="D13" s="689"/>
      <c r="E13" s="689"/>
      <c r="F13" s="689"/>
    </row>
    <row r="15" spans="1:6" s="3" customFormat="1" ht="15" thickBot="1">
      <c r="A15" s="465"/>
      <c r="B15" s="465"/>
      <c r="C15" s="465"/>
      <c r="D15" s="465"/>
      <c r="E15" s="465"/>
      <c r="F15" s="465"/>
    </row>
    <row r="16" spans="1:6" s="24" customFormat="1">
      <c r="A16" s="755" t="s">
        <v>308</v>
      </c>
      <c r="B16" s="1307" t="s">
        <v>46</v>
      </c>
      <c r="C16" s="1308"/>
      <c r="D16" s="1309"/>
      <c r="E16" s="1307" t="s">
        <v>47</v>
      </c>
      <c r="F16" s="1308"/>
    </row>
    <row r="17" spans="1:6" s="30" customFormat="1" ht="15" thickBot="1">
      <c r="A17" s="205" t="s">
        <v>51</v>
      </c>
      <c r="B17" s="499" t="s">
        <v>29</v>
      </c>
      <c r="C17" s="500" t="s">
        <v>30</v>
      </c>
      <c r="D17" s="501" t="s">
        <v>31</v>
      </c>
      <c r="E17" s="636" t="s">
        <v>49</v>
      </c>
      <c r="F17" s="637" t="s">
        <v>50</v>
      </c>
    </row>
    <row r="18" spans="1:6">
      <c r="A18" s="756" t="s">
        <v>309</v>
      </c>
      <c r="B18" s="452">
        <v>17186</v>
      </c>
      <c r="C18" s="453">
        <v>16625</v>
      </c>
      <c r="D18" s="454">
        <v>23377</v>
      </c>
      <c r="E18" s="526">
        <v>0.40600000000000003</v>
      </c>
      <c r="F18" s="757">
        <v>0.36</v>
      </c>
    </row>
    <row r="19" spans="1:6" s="3" customFormat="1" ht="15" thickBot="1">
      <c r="A19" s="758" t="s">
        <v>310</v>
      </c>
      <c r="B19" s="462">
        <v>-6430</v>
      </c>
      <c r="C19" s="463">
        <v>-17079</v>
      </c>
      <c r="D19" s="464">
        <v>-13906</v>
      </c>
      <c r="E19" s="759">
        <v>-0.186</v>
      </c>
      <c r="F19" s="760">
        <v>1.163</v>
      </c>
    </row>
    <row r="20" spans="1:6" s="27" customFormat="1" ht="28.2" thickBot="1">
      <c r="A20" s="761" t="s">
        <v>311</v>
      </c>
      <c r="B20" s="762">
        <v>10756</v>
      </c>
      <c r="C20" s="763">
        <v>-454</v>
      </c>
      <c r="D20" s="764">
        <v>9471</v>
      </c>
      <c r="E20" s="598" t="s">
        <v>302</v>
      </c>
      <c r="F20" s="765">
        <v>-0.11899999999999999</v>
      </c>
    </row>
    <row r="22" spans="1:6" s="3" customFormat="1" ht="15" thickBot="1">
      <c r="A22" s="465"/>
      <c r="B22" s="465"/>
      <c r="C22" s="465"/>
      <c r="D22" s="465"/>
      <c r="E22" s="465"/>
      <c r="F22" s="465"/>
    </row>
    <row r="23" spans="1:6" s="24" customFormat="1">
      <c r="A23" s="766" t="s">
        <v>312</v>
      </c>
      <c r="B23" s="1307" t="s">
        <v>46</v>
      </c>
      <c r="C23" s="1308"/>
      <c r="D23" s="1309"/>
      <c r="E23" s="1298" t="s">
        <v>47</v>
      </c>
      <c r="F23" s="1299"/>
    </row>
    <row r="24" spans="1:6" s="24" customFormat="1">
      <c r="A24" s="767" t="s">
        <v>48</v>
      </c>
      <c r="B24" s="610"/>
      <c r="C24" s="611"/>
      <c r="D24" s="612"/>
      <c r="E24" s="633"/>
      <c r="F24" s="634"/>
    </row>
    <row r="25" spans="1:6" s="30" customFormat="1" ht="15" thickBot="1">
      <c r="A25" s="205" t="s">
        <v>51</v>
      </c>
      <c r="B25" s="499" t="s">
        <v>29</v>
      </c>
      <c r="C25" s="500" t="s">
        <v>30</v>
      </c>
      <c r="D25" s="501" t="s">
        <v>31</v>
      </c>
      <c r="E25" s="636" t="s">
        <v>49</v>
      </c>
      <c r="F25" s="637" t="s">
        <v>50</v>
      </c>
    </row>
    <row r="26" spans="1:6" ht="16.2">
      <c r="A26" s="446" t="s">
        <v>842</v>
      </c>
      <c r="B26" s="373">
        <v>164963</v>
      </c>
      <c r="C26" s="374">
        <v>184634</v>
      </c>
      <c r="D26" s="375">
        <v>181065</v>
      </c>
      <c r="E26" s="768">
        <v>-1.9E-2</v>
      </c>
      <c r="F26" s="769">
        <v>9.8000000000000004E-2</v>
      </c>
    </row>
    <row r="27" spans="1:6" ht="16.2">
      <c r="A27" s="616" t="s">
        <v>843</v>
      </c>
      <c r="B27" s="373">
        <v>60435</v>
      </c>
      <c r="C27" s="374">
        <v>65867</v>
      </c>
      <c r="D27" s="375">
        <v>54020</v>
      </c>
      <c r="E27" s="770">
        <v>-0.18</v>
      </c>
      <c r="F27" s="771">
        <v>-0.106</v>
      </c>
    </row>
    <row r="28" spans="1:6">
      <c r="A28" s="616" t="s">
        <v>313</v>
      </c>
      <c r="B28" s="373">
        <v>61846</v>
      </c>
      <c r="C28" s="374">
        <v>83451</v>
      </c>
      <c r="D28" s="375">
        <v>84625</v>
      </c>
      <c r="E28" s="770">
        <v>1.4E-2</v>
      </c>
      <c r="F28" s="771">
        <v>0.36799999999999999</v>
      </c>
    </row>
    <row r="29" spans="1:6" ht="16.2">
      <c r="A29" s="616" t="s">
        <v>844</v>
      </c>
      <c r="B29" s="672">
        <v>28352</v>
      </c>
      <c r="C29" s="671">
        <v>26463</v>
      </c>
      <c r="D29" s="673">
        <v>24271</v>
      </c>
      <c r="E29" s="531">
        <v>-8.3000000000000004E-2</v>
      </c>
      <c r="F29" s="415">
        <v>-0.14399999999999999</v>
      </c>
    </row>
    <row r="30" spans="1:6" ht="16.2">
      <c r="A30" s="616" t="s">
        <v>845</v>
      </c>
      <c r="B30" s="672">
        <v>18808</v>
      </c>
      <c r="C30" s="671">
        <v>24343</v>
      </c>
      <c r="D30" s="673">
        <v>14535</v>
      </c>
      <c r="E30" s="531">
        <v>-0.40300000000000002</v>
      </c>
      <c r="F30" s="415">
        <v>-0.22700000000000001</v>
      </c>
    </row>
    <row r="31" spans="1:6" ht="16.2">
      <c r="A31" s="616" t="s">
        <v>846</v>
      </c>
      <c r="B31" s="672">
        <v>25179</v>
      </c>
      <c r="C31" s="671">
        <v>26112</v>
      </c>
      <c r="D31" s="673">
        <v>27189</v>
      </c>
      <c r="E31" s="531">
        <v>4.1000000000000002E-2</v>
      </c>
      <c r="F31" s="415">
        <v>0.08</v>
      </c>
    </row>
    <row r="32" spans="1:6" ht="16.2">
      <c r="A32" s="616" t="s">
        <v>847</v>
      </c>
      <c r="B32" s="672">
        <v>9402</v>
      </c>
      <c r="C32" s="671">
        <v>11066</v>
      </c>
      <c r="D32" s="673">
        <v>7763</v>
      </c>
      <c r="E32" s="531">
        <v>-0.29899999999999999</v>
      </c>
      <c r="F32" s="415">
        <v>-0.17399999999999999</v>
      </c>
    </row>
    <row r="33" spans="1:6" ht="16.2">
      <c r="A33" s="616" t="s">
        <v>848</v>
      </c>
      <c r="B33" s="373">
        <v>50093</v>
      </c>
      <c r="C33" s="374">
        <v>53825</v>
      </c>
      <c r="D33" s="375">
        <v>59864</v>
      </c>
      <c r="E33" s="770">
        <v>0.112</v>
      </c>
      <c r="F33" s="771">
        <v>0.19500000000000001</v>
      </c>
    </row>
    <row r="34" spans="1:6" ht="16.2">
      <c r="A34" s="616" t="s">
        <v>849</v>
      </c>
      <c r="B34" s="373">
        <v>101283</v>
      </c>
      <c r="C34" s="374">
        <v>106078</v>
      </c>
      <c r="D34" s="375">
        <v>106384</v>
      </c>
      <c r="E34" s="770">
        <v>3.0000000000000001E-3</v>
      </c>
      <c r="F34" s="771">
        <v>0.05</v>
      </c>
    </row>
    <row r="35" spans="1:6" ht="16.2">
      <c r="A35" s="616" t="s">
        <v>850</v>
      </c>
      <c r="B35" s="373">
        <v>17978</v>
      </c>
      <c r="C35" s="374">
        <v>17628</v>
      </c>
      <c r="D35" s="375">
        <v>15392</v>
      </c>
      <c r="E35" s="770">
        <v>-0.127</v>
      </c>
      <c r="F35" s="771">
        <v>-0.14399999999999999</v>
      </c>
    </row>
    <row r="36" spans="1:6" ht="16.2">
      <c r="A36" s="616" t="s">
        <v>851</v>
      </c>
      <c r="B36" s="373">
        <v>11576</v>
      </c>
      <c r="C36" s="374">
        <v>14775</v>
      </c>
      <c r="D36" s="375">
        <v>15191</v>
      </c>
      <c r="E36" s="770">
        <v>2.8000000000000001E-2</v>
      </c>
      <c r="F36" s="771">
        <v>0.312</v>
      </c>
    </row>
    <row r="37" spans="1:6">
      <c r="A37" s="616" t="s">
        <v>314</v>
      </c>
      <c r="B37" s="373">
        <v>16673</v>
      </c>
      <c r="C37" s="374">
        <v>14136</v>
      </c>
      <c r="D37" s="375">
        <v>13583</v>
      </c>
      <c r="E37" s="770">
        <v>-3.9E-2</v>
      </c>
      <c r="F37" s="771">
        <v>-0.185</v>
      </c>
    </row>
    <row r="38" spans="1:6">
      <c r="A38" s="616" t="s">
        <v>198</v>
      </c>
      <c r="B38" s="373">
        <v>23533</v>
      </c>
      <c r="C38" s="374">
        <v>57140</v>
      </c>
      <c r="D38" s="375">
        <v>17647</v>
      </c>
      <c r="E38" s="770">
        <v>-0.69099999999999995</v>
      </c>
      <c r="F38" s="771">
        <v>-0.25</v>
      </c>
    </row>
    <row r="39" spans="1:6">
      <c r="A39" s="616" t="s">
        <v>315</v>
      </c>
      <c r="B39" s="373">
        <v>26350</v>
      </c>
      <c r="C39" s="374">
        <v>27886</v>
      </c>
      <c r="D39" s="375">
        <v>34532</v>
      </c>
      <c r="E39" s="770">
        <v>0.23799999999999999</v>
      </c>
      <c r="F39" s="771">
        <v>0.311</v>
      </c>
    </row>
    <row r="40" spans="1:6">
      <c r="A40" s="616" t="s">
        <v>220</v>
      </c>
      <c r="B40" s="373">
        <v>8412</v>
      </c>
      <c r="C40" s="374">
        <v>6101</v>
      </c>
      <c r="D40" s="375">
        <v>11858</v>
      </c>
      <c r="E40" s="770">
        <v>0.94399999999999995</v>
      </c>
      <c r="F40" s="771">
        <v>0.41</v>
      </c>
    </row>
    <row r="41" spans="1:6" s="3" customFormat="1" ht="16.8" thickBot="1">
      <c r="A41" s="482" t="s">
        <v>852</v>
      </c>
      <c r="B41" s="386">
        <v>12184</v>
      </c>
      <c r="C41" s="387">
        <v>7861</v>
      </c>
      <c r="D41" s="388">
        <v>10583</v>
      </c>
      <c r="E41" s="770">
        <v>0.34599999999999997</v>
      </c>
      <c r="F41" s="771">
        <v>-0.13100000000000001</v>
      </c>
    </row>
    <row r="42" spans="1:6" s="27" customFormat="1" ht="15" thickBot="1">
      <c r="A42" s="772" t="s">
        <v>316</v>
      </c>
      <c r="B42" s="773">
        <v>637067</v>
      </c>
      <c r="C42" s="774">
        <v>727365</v>
      </c>
      <c r="D42" s="775">
        <v>678503</v>
      </c>
      <c r="E42" s="776">
        <v>-6.7000000000000004E-2</v>
      </c>
      <c r="F42" s="777">
        <v>6.5000000000000002E-2</v>
      </c>
    </row>
    <row r="44" spans="1:6">
      <c r="A44" s="258" t="s">
        <v>317</v>
      </c>
    </row>
    <row r="45" spans="1:6">
      <c r="A45" s="250" t="s">
        <v>318</v>
      </c>
      <c r="B45" s="778"/>
      <c r="C45" s="778"/>
      <c r="D45" s="778"/>
      <c r="E45" s="1305"/>
      <c r="F45" s="1305"/>
    </row>
    <row r="46" spans="1:6">
      <c r="A46" s="250" t="s">
        <v>319</v>
      </c>
      <c r="B46" s="778"/>
      <c r="C46" s="778"/>
      <c r="D46" s="778"/>
      <c r="E46" s="1310"/>
      <c r="F46" s="1310"/>
    </row>
    <row r="47" spans="1:6">
      <c r="A47" s="250" t="s">
        <v>320</v>
      </c>
      <c r="B47" s="778"/>
      <c r="C47" s="778"/>
      <c r="D47" s="778"/>
      <c r="E47" s="1310"/>
      <c r="F47" s="1310"/>
    </row>
    <row r="48" spans="1:6">
      <c r="A48" s="250" t="s">
        <v>321</v>
      </c>
      <c r="B48" s="778"/>
      <c r="C48" s="778"/>
      <c r="D48" s="778"/>
      <c r="E48" s="1310"/>
      <c r="F48" s="1310"/>
    </row>
    <row r="49" spans="1:6">
      <c r="A49" s="250" t="s">
        <v>322</v>
      </c>
      <c r="B49" s="779"/>
      <c r="C49" s="779"/>
      <c r="D49" s="779"/>
      <c r="E49" s="1305"/>
      <c r="F49" s="1305"/>
    </row>
    <row r="50" spans="1:6">
      <c r="A50" s="780"/>
      <c r="B50" s="779"/>
      <c r="C50" s="779"/>
      <c r="D50" s="779"/>
      <c r="E50" s="1305"/>
      <c r="F50" s="1305"/>
    </row>
    <row r="51" spans="1:6">
      <c r="A51" s="1306"/>
      <c r="B51" s="1306"/>
      <c r="C51" s="1306"/>
      <c r="D51" s="1306"/>
      <c r="E51" s="1306"/>
      <c r="F51" s="1306"/>
    </row>
  </sheetData>
  <mergeCells count="13">
    <mergeCell ref="B1:D1"/>
    <mergeCell ref="E1:F1"/>
    <mergeCell ref="B16:D16"/>
    <mergeCell ref="E16:F16"/>
    <mergeCell ref="E48:F48"/>
    <mergeCell ref="E49:F49"/>
    <mergeCell ref="E50:F50"/>
    <mergeCell ref="A51:F51"/>
    <mergeCell ref="B23:D23"/>
    <mergeCell ref="E23:F23"/>
    <mergeCell ref="E45:F45"/>
    <mergeCell ref="E46:F46"/>
    <mergeCell ref="E47:F47"/>
  </mergeCells>
  <hyperlinks>
    <hyperlink ref="A3" location="Índice!A1" display="Volver al índice" xr:uid="{8F5CF54F-5730-4786-8FFB-635F6A6ECF02}"/>
    <hyperlink ref="A17" location="Índice!A1" display="Volver al índice" xr:uid="{CCEF17CE-5469-45F8-8A19-5C139D846619}"/>
    <hyperlink ref="A25" location="Índice!A1" display="Volver al índice" xr:uid="{CBDA35D2-8DB2-4F2A-8342-A25A0E1DC84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06A4-93A7-4312-93EB-63BF9954AE44}">
  <sheetPr>
    <tabColor rgb="FFD0CECE"/>
  </sheetPr>
  <dimension ref="A1:F18"/>
  <sheetViews>
    <sheetView showGridLines="0" workbookViewId="0">
      <pane xSplit="1" topLeftCell="B1" activePane="topRight" state="frozen"/>
      <selection pane="topRight" activeCell="B11" sqref="B11"/>
    </sheetView>
  </sheetViews>
  <sheetFormatPr baseColWidth="10" defaultColWidth="11.44140625" defaultRowHeight="14.4"/>
  <cols>
    <col min="1" max="1" width="31.44140625" style="258" bestFit="1" customWidth="1"/>
    <col min="2" max="6" width="11.44140625" style="258"/>
  </cols>
  <sheetData>
    <row r="1" spans="1:6" s="6" customFormat="1" ht="16.2">
      <c r="A1" s="781" t="s">
        <v>853</v>
      </c>
      <c r="B1" s="1260" t="s">
        <v>46</v>
      </c>
      <c r="C1" s="1260"/>
      <c r="D1" s="1261"/>
      <c r="E1" s="1259" t="s">
        <v>47</v>
      </c>
      <c r="F1" s="1260"/>
    </row>
    <row r="2" spans="1:6" s="6" customFormat="1" ht="13.8">
      <c r="A2" s="782" t="s">
        <v>48</v>
      </c>
      <c r="B2" s="163"/>
      <c r="C2" s="163"/>
      <c r="D2" s="363"/>
      <c r="E2" s="362"/>
      <c r="F2" s="163"/>
    </row>
    <row r="3" spans="1:6" s="23" customFormat="1" thickBot="1">
      <c r="A3" s="205" t="s">
        <v>51</v>
      </c>
      <c r="B3" s="783" t="s">
        <v>29</v>
      </c>
      <c r="C3" s="784" t="s">
        <v>30</v>
      </c>
      <c r="D3" s="784" t="s">
        <v>31</v>
      </c>
      <c r="E3" s="652" t="s">
        <v>49</v>
      </c>
      <c r="F3" s="653" t="s">
        <v>50</v>
      </c>
    </row>
    <row r="4" spans="1:6" s="7" customFormat="1" ht="13.8">
      <c r="A4" s="785" t="s">
        <v>323</v>
      </c>
      <c r="B4" s="786">
        <v>627935</v>
      </c>
      <c r="C4" s="787">
        <v>652669</v>
      </c>
      <c r="D4" s="788">
        <v>643928</v>
      </c>
      <c r="E4" s="789">
        <f>+D4/C4-1</f>
        <v>-1.3392699821808574E-2</v>
      </c>
      <c r="F4" s="790">
        <f>+D4/B4-1</f>
        <v>2.5469196652519788E-2</v>
      </c>
    </row>
    <row r="5" spans="1:6">
      <c r="A5" s="791" t="s">
        <v>324</v>
      </c>
      <c r="B5" s="792">
        <v>-373502</v>
      </c>
      <c r="C5" s="793">
        <v>-492738</v>
      </c>
      <c r="D5" s="793">
        <v>-623353</v>
      </c>
      <c r="E5" s="794">
        <f>+D5/C5-1</f>
        <v>0.26508002224305827</v>
      </c>
      <c r="F5" s="795">
        <f>+D5/B5-1</f>
        <v>0.66894153177225291</v>
      </c>
    </row>
    <row r="6" spans="1:6" s="3" customFormat="1" ht="16.8" thickBot="1">
      <c r="A6" s="796" t="s">
        <v>854</v>
      </c>
      <c r="B6" s="792">
        <v>-112507</v>
      </c>
      <c r="C6" s="793">
        <v>-75065</v>
      </c>
      <c r="D6" s="793">
        <v>-85822</v>
      </c>
      <c r="E6" s="794">
        <f>+D6/C6-1</f>
        <v>0.14330247119163397</v>
      </c>
      <c r="F6" s="795">
        <f>+D6/B6-1</f>
        <v>-0.23718524180717648</v>
      </c>
    </row>
    <row r="7" spans="1:6" s="27" customFormat="1" ht="15" thickBot="1">
      <c r="A7" s="797" t="s">
        <v>325</v>
      </c>
      <c r="B7" s="798">
        <v>141926</v>
      </c>
      <c r="C7" s="799">
        <v>84866</v>
      </c>
      <c r="D7" s="799">
        <v>-65247</v>
      </c>
      <c r="E7" s="800">
        <f>+D7/C7-1</f>
        <v>-1.7688237928027715</v>
      </c>
      <c r="F7" s="801">
        <f>+D7/B7-1</f>
        <v>-1.4597254907487001</v>
      </c>
    </row>
    <row r="9" spans="1:6">
      <c r="A9" s="258" t="s">
        <v>326</v>
      </c>
    </row>
    <row r="10" spans="1:6">
      <c r="A10" s="258" t="s">
        <v>327</v>
      </c>
    </row>
    <row r="11" spans="1:6" s="3" customFormat="1" ht="15" thickBot="1">
      <c r="A11" s="258"/>
      <c r="B11" s="465"/>
      <c r="C11" s="465"/>
      <c r="D11" s="465"/>
      <c r="E11" s="465"/>
      <c r="F11" s="465"/>
    </row>
    <row r="12" spans="1:6" s="1" customFormat="1">
      <c r="A12" s="781" t="s">
        <v>328</v>
      </c>
      <c r="B12" s="1258" t="s">
        <v>46</v>
      </c>
      <c r="C12" s="1258"/>
      <c r="D12" s="1263"/>
      <c r="E12" s="1259" t="s">
        <v>47</v>
      </c>
      <c r="F12" s="1260"/>
    </row>
    <row r="13" spans="1:6" s="1" customFormat="1">
      <c r="A13" s="782" t="s">
        <v>48</v>
      </c>
      <c r="B13" s="163"/>
      <c r="C13" s="163"/>
      <c r="D13" s="363"/>
      <c r="E13" s="362"/>
      <c r="F13" s="163"/>
    </row>
    <row r="14" spans="1:6" s="4" customFormat="1" ht="15" thickBot="1">
      <c r="A14" s="205" t="s">
        <v>51</v>
      </c>
      <c r="B14" s="783" t="s">
        <v>29</v>
      </c>
      <c r="C14" s="784" t="s">
        <v>30</v>
      </c>
      <c r="D14" s="784" t="s">
        <v>31</v>
      </c>
      <c r="E14" s="652" t="s">
        <v>49</v>
      </c>
      <c r="F14" s="653" t="s">
        <v>50</v>
      </c>
    </row>
    <row r="15" spans="1:6">
      <c r="A15" s="791" t="s">
        <v>329</v>
      </c>
      <c r="B15" s="802">
        <v>-66650.492996402201</v>
      </c>
      <c r="C15" s="803">
        <v>-63831.186135314849</v>
      </c>
      <c r="D15" s="804">
        <v>-55604.844563498045</v>
      </c>
      <c r="E15" s="789">
        <f>+D15/C15-1</f>
        <v>-0.12887652681837836</v>
      </c>
      <c r="F15" s="790">
        <f>+D15/B15-1</f>
        <v>-0.16572493219968232</v>
      </c>
    </row>
    <row r="16" spans="1:6">
      <c r="A16" s="791" t="s">
        <v>330</v>
      </c>
      <c r="B16" s="792">
        <v>-46460.886943353602</v>
      </c>
      <c r="C16" s="793">
        <v>-19628.116416538614</v>
      </c>
      <c r="D16" s="805">
        <v>-31557.480868202398</v>
      </c>
      <c r="E16" s="794">
        <f>+D16/C16-1</f>
        <v>0.60776919183198452</v>
      </c>
      <c r="F16" s="795">
        <f>+D16/B16-1</f>
        <v>-0.32077317192247856</v>
      </c>
    </row>
    <row r="17" spans="1:6" s="3" customFormat="1" ht="15" thickBot="1">
      <c r="A17" s="796" t="s">
        <v>331</v>
      </c>
      <c r="B17" s="792">
        <v>604</v>
      </c>
      <c r="C17" s="793">
        <v>8394</v>
      </c>
      <c r="D17" s="805">
        <v>1340</v>
      </c>
      <c r="E17" s="794">
        <f>D17/C17-1</f>
        <v>-0.84036216345008341</v>
      </c>
      <c r="F17" s="795">
        <f>+D17/B17-1</f>
        <v>1.2185430463576159</v>
      </c>
    </row>
    <row r="18" spans="1:6" s="27" customFormat="1" ht="15" thickBot="1">
      <c r="A18" s="806" t="s">
        <v>328</v>
      </c>
      <c r="B18" s="798">
        <f>+SUM(B15:B17)</f>
        <v>-112507.3799397558</v>
      </c>
      <c r="C18" s="799">
        <v>-75064.702511853466</v>
      </c>
      <c r="D18" s="807">
        <f t="shared" ref="D18" si="0">+SUM(D15:D17)</f>
        <v>-85822.325431700447</v>
      </c>
      <c r="E18" s="800">
        <f>+D18/C18-1</f>
        <v>0.14331133755107128</v>
      </c>
      <c r="F18" s="801">
        <f>+D18/B18-1</f>
        <v>-0.23718492531196067</v>
      </c>
    </row>
  </sheetData>
  <mergeCells count="4">
    <mergeCell ref="B1:D1"/>
    <mergeCell ref="E1:F1"/>
    <mergeCell ref="B12:D12"/>
    <mergeCell ref="E12:F12"/>
  </mergeCells>
  <hyperlinks>
    <hyperlink ref="A3" location="Índice!A1" display="Volver al índice" xr:uid="{B9FF969B-6184-4CAD-B428-999F06C9561D}"/>
    <hyperlink ref="A14" location="Índice!A1" display="Volver al índice" xr:uid="{FE6FDC56-ACE6-4588-AAA4-1EDE73198D6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F17C-6271-4CAB-8C22-2D134D399BCC}">
  <sheetPr>
    <tabColor rgb="FFD0CECE"/>
  </sheetPr>
  <dimension ref="A1:L64"/>
  <sheetViews>
    <sheetView showGridLines="0" zoomScaleNormal="100" workbookViewId="0">
      <pane xSplit="1" topLeftCell="B1" activePane="topRight" state="frozen"/>
      <selection pane="topRight" activeCell="L63" sqref="L63"/>
    </sheetView>
  </sheetViews>
  <sheetFormatPr baseColWidth="10" defaultColWidth="11.44140625" defaultRowHeight="13.8"/>
  <cols>
    <col min="1" max="1" width="44.44140625" style="258" customWidth="1"/>
    <col min="2" max="16384" width="11.44140625" style="258"/>
  </cols>
  <sheetData>
    <row r="1" spans="1:11" s="263" customFormat="1">
      <c r="A1" s="808" t="s">
        <v>356</v>
      </c>
      <c r="B1" s="1295" t="s">
        <v>46</v>
      </c>
      <c r="C1" s="1296"/>
      <c r="D1" s="1297"/>
      <c r="E1" s="1296" t="s">
        <v>47</v>
      </c>
      <c r="F1" s="1296"/>
    </row>
    <row r="2" spans="1:11" s="263" customFormat="1">
      <c r="A2" s="665" t="s">
        <v>48</v>
      </c>
      <c r="B2" s="610"/>
      <c r="C2" s="611"/>
      <c r="D2" s="612"/>
      <c r="E2" s="611"/>
      <c r="F2" s="611"/>
    </row>
    <row r="3" spans="1:11" s="575" customFormat="1" ht="14.4" thickBot="1">
      <c r="A3" s="648" t="s">
        <v>51</v>
      </c>
      <c r="B3" s="652" t="s">
        <v>29</v>
      </c>
      <c r="C3" s="653" t="s">
        <v>30</v>
      </c>
      <c r="D3" s="809" t="s">
        <v>31</v>
      </c>
      <c r="E3" s="653" t="s">
        <v>49</v>
      </c>
      <c r="F3" s="653" t="s">
        <v>50</v>
      </c>
    </row>
    <row r="4" spans="1:11">
      <c r="A4" s="810" t="s">
        <v>357</v>
      </c>
      <c r="B4" s="811">
        <v>891183</v>
      </c>
      <c r="C4" s="812">
        <v>792335</v>
      </c>
      <c r="D4" s="813">
        <v>857559</v>
      </c>
      <c r="E4" s="814">
        <f t="shared" ref="E4:E9" si="0">+IF(D4/C4-1&gt;5,"N/A",D4/C4-1)</f>
        <v>8.2318716199587305E-2</v>
      </c>
      <c r="F4" s="815">
        <f t="shared" ref="F4:F9" si="1">+IF(D4/B4-1&gt;5,"N/A",D4/B4-1)</f>
        <v>-3.7729624555225993E-2</v>
      </c>
    </row>
    <row r="5" spans="1:11">
      <c r="A5" s="810" t="s">
        <v>358</v>
      </c>
      <c r="B5" s="811">
        <v>542104</v>
      </c>
      <c r="C5" s="812">
        <v>749393</v>
      </c>
      <c r="D5" s="813">
        <v>580842</v>
      </c>
      <c r="E5" s="814">
        <f t="shared" si="0"/>
        <v>-0.22491669924859181</v>
      </c>
      <c r="F5" s="814">
        <f t="shared" si="1"/>
        <v>7.1458613107447944E-2</v>
      </c>
    </row>
    <row r="6" spans="1:11" ht="16.2">
      <c r="A6" s="810" t="s">
        <v>855</v>
      </c>
      <c r="B6" s="811">
        <v>169959</v>
      </c>
      <c r="C6" s="812">
        <v>158494</v>
      </c>
      <c r="D6" s="813">
        <v>166765</v>
      </c>
      <c r="E6" s="814">
        <f t="shared" si="0"/>
        <v>5.2184940754855136E-2</v>
      </c>
      <c r="F6" s="814">
        <f t="shared" si="1"/>
        <v>-1.8792767667496268E-2</v>
      </c>
    </row>
    <row r="7" spans="1:11" ht="16.2">
      <c r="A7" s="810" t="s">
        <v>856</v>
      </c>
      <c r="B7" s="811">
        <v>6430</v>
      </c>
      <c r="C7" s="812">
        <v>17079</v>
      </c>
      <c r="D7" s="813">
        <v>13906</v>
      </c>
      <c r="E7" s="814">
        <f t="shared" si="0"/>
        <v>-0.18578371099010482</v>
      </c>
      <c r="F7" s="814">
        <f t="shared" si="1"/>
        <v>1.1626749611197513</v>
      </c>
    </row>
    <row r="8" spans="1:11" s="465" customFormat="1" ht="16.8" thickBot="1">
      <c r="A8" s="431" t="s">
        <v>857</v>
      </c>
      <c r="B8" s="816">
        <v>112507</v>
      </c>
      <c r="C8" s="817">
        <v>75065</v>
      </c>
      <c r="D8" s="818">
        <v>85822</v>
      </c>
      <c r="E8" s="819">
        <f t="shared" si="0"/>
        <v>0.14330247119163397</v>
      </c>
      <c r="F8" s="819">
        <f t="shared" si="1"/>
        <v>-0.23718524180717648</v>
      </c>
    </row>
    <row r="9" spans="1:11" s="471" customFormat="1" ht="16.8" thickBot="1">
      <c r="A9" s="820" t="s">
        <v>858</v>
      </c>
      <c r="B9" s="821">
        <f>+SUM(B4:B8)</f>
        <v>1722183</v>
      </c>
      <c r="C9" s="822">
        <f t="shared" ref="C9:D9" si="2">+SUM(C4:C8)</f>
        <v>1792366</v>
      </c>
      <c r="D9" s="823">
        <f t="shared" si="2"/>
        <v>1704894</v>
      </c>
      <c r="E9" s="824">
        <f t="shared" si="0"/>
        <v>-4.8802532518469999E-2</v>
      </c>
      <c r="F9" s="824">
        <f t="shared" si="1"/>
        <v>-1.0039002823741705E-2</v>
      </c>
    </row>
    <row r="10" spans="1:11">
      <c r="A10" s="825"/>
      <c r="B10" s="826"/>
      <c r="C10" s="826"/>
      <c r="D10" s="826"/>
      <c r="E10" s="827"/>
      <c r="F10" s="827"/>
      <c r="G10" s="827"/>
      <c r="H10" s="827"/>
      <c r="I10" s="827"/>
    </row>
    <row r="11" spans="1:11">
      <c r="A11" s="1257" t="s">
        <v>359</v>
      </c>
      <c r="B11" s="1257"/>
      <c r="C11" s="1257"/>
      <c r="D11" s="1257"/>
      <c r="E11" s="1257"/>
      <c r="F11" s="1257"/>
      <c r="G11" s="1257"/>
      <c r="H11" s="1257"/>
      <c r="I11" s="1257"/>
    </row>
    <row r="12" spans="1:11">
      <c r="A12" s="1257" t="s">
        <v>360</v>
      </c>
      <c r="B12" s="1257"/>
      <c r="C12" s="1257"/>
      <c r="D12" s="1257"/>
      <c r="E12" s="1257"/>
      <c r="F12" s="1257"/>
      <c r="G12" s="1257"/>
      <c r="H12" s="1257"/>
      <c r="I12" s="1257"/>
    </row>
    <row r="13" spans="1:11">
      <c r="A13" s="1257" t="s">
        <v>361</v>
      </c>
      <c r="B13" s="1257"/>
      <c r="C13" s="1257"/>
      <c r="D13" s="1257"/>
      <c r="E13" s="1257"/>
      <c r="F13" s="1257"/>
      <c r="G13" s="1257"/>
      <c r="H13" s="1257"/>
      <c r="I13" s="1257"/>
    </row>
    <row r="14" spans="1:11">
      <c r="A14" s="1257" t="s">
        <v>362</v>
      </c>
      <c r="B14" s="1257"/>
      <c r="C14" s="1257"/>
      <c r="D14" s="1257"/>
      <c r="E14" s="1257"/>
      <c r="F14" s="1257"/>
      <c r="G14" s="1257"/>
      <c r="H14" s="1257"/>
      <c r="I14" s="1257"/>
    </row>
    <row r="15" spans="1:11" s="465" customFormat="1" ht="14.4" thickBot="1"/>
    <row r="16" spans="1:11" s="263" customFormat="1">
      <c r="A16" s="828" t="s">
        <v>358</v>
      </c>
      <c r="B16" s="1282" t="s">
        <v>46</v>
      </c>
      <c r="C16" s="1313"/>
      <c r="D16" s="1313"/>
      <c r="E16" s="1313"/>
      <c r="F16" s="1313"/>
      <c r="G16" s="1283"/>
      <c r="H16" s="1295" t="s">
        <v>47</v>
      </c>
      <c r="I16" s="1296"/>
      <c r="J16" s="1258"/>
      <c r="K16" s="1258"/>
    </row>
    <row r="17" spans="1:11" s="263" customFormat="1">
      <c r="A17" s="725" t="s">
        <v>48</v>
      </c>
      <c r="B17" s="611"/>
      <c r="C17" s="611"/>
      <c r="D17" s="611"/>
      <c r="E17" s="611"/>
      <c r="F17" s="611"/>
      <c r="G17" s="611"/>
      <c r="H17" s="610"/>
      <c r="I17" s="611"/>
      <c r="J17" s="163"/>
      <c r="K17" s="163"/>
    </row>
    <row r="18" spans="1:11" s="575" customFormat="1" ht="14.4" thickBot="1">
      <c r="A18" s="829" t="s">
        <v>51</v>
      </c>
      <c r="B18" s="653" t="s">
        <v>29</v>
      </c>
      <c r="C18" s="653" t="s">
        <v>363</v>
      </c>
      <c r="D18" s="653" t="s">
        <v>30</v>
      </c>
      <c r="E18" s="653" t="s">
        <v>363</v>
      </c>
      <c r="F18" s="653" t="s">
        <v>31</v>
      </c>
      <c r="G18" s="653" t="s">
        <v>363</v>
      </c>
      <c r="H18" s="652" t="s">
        <v>49</v>
      </c>
      <c r="I18" s="653" t="s">
        <v>50</v>
      </c>
      <c r="J18" s="500"/>
      <c r="K18" s="500"/>
    </row>
    <row r="19" spans="1:11">
      <c r="A19" s="219" t="s">
        <v>364</v>
      </c>
      <c r="B19" s="217">
        <v>76051</v>
      </c>
      <c r="C19" s="830">
        <v>0.14092809333560644</v>
      </c>
      <c r="D19" s="185">
        <v>140378</v>
      </c>
      <c r="E19" s="830">
        <v>0.18732227282614061</v>
      </c>
      <c r="F19" s="185">
        <v>106625</v>
      </c>
      <c r="G19" s="830">
        <v>0.1835697143112929</v>
      </c>
      <c r="H19" s="269">
        <v>-0.2404436592628475</v>
      </c>
      <c r="I19" s="270">
        <v>0.40201969730838516</v>
      </c>
      <c r="J19" s="831"/>
      <c r="K19" s="831"/>
    </row>
    <row r="20" spans="1:11">
      <c r="A20" s="219" t="s">
        <v>365</v>
      </c>
      <c r="B20" s="217">
        <v>75256</v>
      </c>
      <c r="C20" s="830">
        <v>0.1394548998969691</v>
      </c>
      <c r="D20" s="185">
        <v>129314</v>
      </c>
      <c r="E20" s="830">
        <v>0.17255832387011888</v>
      </c>
      <c r="F20" s="185">
        <v>72270</v>
      </c>
      <c r="G20" s="830">
        <v>0.12442282066379497</v>
      </c>
      <c r="H20" s="269">
        <v>-0.44112779745425867</v>
      </c>
      <c r="I20" s="270">
        <v>-3.9677899436589725E-2</v>
      </c>
      <c r="J20" s="831"/>
      <c r="K20" s="831"/>
    </row>
    <row r="21" spans="1:11">
      <c r="A21" s="219" t="s">
        <v>366</v>
      </c>
      <c r="B21" s="217">
        <v>68017</v>
      </c>
      <c r="C21" s="830">
        <v>0.12604050077458473</v>
      </c>
      <c r="D21" s="185">
        <v>75477</v>
      </c>
      <c r="E21" s="830">
        <v>0.10071751404136414</v>
      </c>
      <c r="F21" s="185">
        <v>68808</v>
      </c>
      <c r="G21" s="830">
        <v>0.11846250787649654</v>
      </c>
      <c r="H21" s="269">
        <v>-8.8358042847489937E-2</v>
      </c>
      <c r="I21" s="270">
        <v>1.1629445579781628E-2</v>
      </c>
      <c r="J21" s="831"/>
      <c r="K21" s="831"/>
    </row>
    <row r="22" spans="1:11">
      <c r="A22" s="219" t="s">
        <v>367</v>
      </c>
      <c r="B22" s="217">
        <v>39485</v>
      </c>
      <c r="C22" s="830">
        <v>7.3168607452320414E-2</v>
      </c>
      <c r="D22" s="185">
        <v>82153</v>
      </c>
      <c r="E22" s="830">
        <v>0.10962605735575326</v>
      </c>
      <c r="F22" s="185">
        <v>40858</v>
      </c>
      <c r="G22" s="830">
        <v>7.034270937707672E-2</v>
      </c>
      <c r="H22" s="269">
        <v>-0.50265967158837777</v>
      </c>
      <c r="I22" s="270">
        <v>3.4772698493098719E-2</v>
      </c>
      <c r="J22" s="831"/>
      <c r="K22" s="831"/>
    </row>
    <row r="23" spans="1:11">
      <c r="A23" s="219" t="s">
        <v>368</v>
      </c>
      <c r="B23" s="217">
        <v>35466</v>
      </c>
      <c r="C23" s="830">
        <v>6.5721105024794127E-2</v>
      </c>
      <c r="D23" s="185">
        <v>50052</v>
      </c>
      <c r="E23" s="830">
        <v>6.6790055418185112E-2</v>
      </c>
      <c r="F23" s="185">
        <v>42697</v>
      </c>
      <c r="G23" s="830">
        <v>7.3508802738094015E-2</v>
      </c>
      <c r="H23" s="269">
        <v>-0.14694717493806442</v>
      </c>
      <c r="I23" s="270">
        <v>0.20388541137991312</v>
      </c>
      <c r="J23" s="831"/>
      <c r="K23" s="831"/>
    </row>
    <row r="24" spans="1:11">
      <c r="A24" s="219" t="s">
        <v>369</v>
      </c>
      <c r="B24" s="217">
        <v>30309</v>
      </c>
      <c r="C24" s="830">
        <v>5.616480494548258E-2</v>
      </c>
      <c r="D24" s="185">
        <v>43411</v>
      </c>
      <c r="E24" s="830">
        <v>5.7928216569943944E-2</v>
      </c>
      <c r="F24" s="185">
        <v>40445</v>
      </c>
      <c r="G24" s="830">
        <v>6.9631672640752568E-2</v>
      </c>
      <c r="H24" s="269">
        <v>-6.8323696758885943E-2</v>
      </c>
      <c r="I24" s="270">
        <v>0.33442211884258799</v>
      </c>
      <c r="J24" s="831"/>
      <c r="K24" s="831"/>
    </row>
    <row r="25" spans="1:11">
      <c r="A25" s="219" t="s">
        <v>370</v>
      </c>
      <c r="B25" s="217">
        <v>21429</v>
      </c>
      <c r="C25" s="830">
        <v>3.9709512196929829E-2</v>
      </c>
      <c r="D25" s="185">
        <v>23077</v>
      </c>
      <c r="E25" s="830">
        <v>3.0794256151311795E-2</v>
      </c>
      <c r="F25" s="185">
        <v>25036</v>
      </c>
      <c r="G25" s="830">
        <v>4.3102943657655608E-2</v>
      </c>
      <c r="H25" s="269">
        <v>8.4889717034276613E-2</v>
      </c>
      <c r="I25" s="270">
        <v>0.16832330020066255</v>
      </c>
      <c r="J25" s="831"/>
      <c r="K25" s="831"/>
    </row>
    <row r="26" spans="1:11">
      <c r="A26" s="219" t="s">
        <v>371</v>
      </c>
      <c r="B26" s="217">
        <v>15979</v>
      </c>
      <c r="C26" s="830">
        <v>2.9610261579856349E-2</v>
      </c>
      <c r="D26" s="185">
        <v>26113</v>
      </c>
      <c r="E26" s="830">
        <v>3.4845534986315589E-2</v>
      </c>
      <c r="F26" s="185">
        <v>15959</v>
      </c>
      <c r="G26" s="830">
        <v>2.7475630205804676E-2</v>
      </c>
      <c r="H26" s="269">
        <v>-0.38884846628116265</v>
      </c>
      <c r="I26" s="270">
        <v>-1.2516427811503084E-3</v>
      </c>
      <c r="J26" s="831"/>
      <c r="K26" s="831"/>
    </row>
    <row r="27" spans="1:11">
      <c r="A27" s="219" t="s">
        <v>372</v>
      </c>
      <c r="B27" s="217">
        <v>23639</v>
      </c>
      <c r="C27" s="830">
        <v>4.3804804648990815E-2</v>
      </c>
      <c r="D27" s="185">
        <v>21311</v>
      </c>
      <c r="E27" s="830">
        <v>2.8437682230818811E-2</v>
      </c>
      <c r="F27" s="185">
        <v>14819</v>
      </c>
      <c r="G27" s="830">
        <v>2.5512962216919576E-2</v>
      </c>
      <c r="H27" s="269">
        <v>-0.30463141100839941</v>
      </c>
      <c r="I27" s="270">
        <v>-0.37311222978975422</v>
      </c>
      <c r="J27" s="831"/>
      <c r="K27" s="831"/>
    </row>
    <row r="28" spans="1:11">
      <c r="A28" s="219" t="s">
        <v>373</v>
      </c>
      <c r="B28" s="217">
        <v>18843</v>
      </c>
      <c r="C28" s="830">
        <v>3.4917464105966155E-2</v>
      </c>
      <c r="D28" s="185">
        <v>21182</v>
      </c>
      <c r="E28" s="830">
        <v>2.8265542912730705E-2</v>
      </c>
      <c r="F28" s="185">
        <v>20902</v>
      </c>
      <c r="G28" s="830">
        <v>3.5985689740067009E-2</v>
      </c>
      <c r="H28" s="269">
        <v>-1.3218770654329193E-2</v>
      </c>
      <c r="I28" s="270">
        <v>0.10927134744998135</v>
      </c>
      <c r="J28" s="831"/>
      <c r="K28" s="831"/>
    </row>
    <row r="29" spans="1:11">
      <c r="A29" s="219" t="s">
        <v>374</v>
      </c>
      <c r="B29" s="217">
        <v>11813</v>
      </c>
      <c r="C29" s="830">
        <v>2.1890357346695227E-2</v>
      </c>
      <c r="D29" s="185">
        <v>14532</v>
      </c>
      <c r="E29" s="830">
        <v>1.9391694344622915E-2</v>
      </c>
      <c r="F29" s="185">
        <v>10691</v>
      </c>
      <c r="G29" s="830">
        <v>1.840603813085142E-2</v>
      </c>
      <c r="H29" s="269">
        <v>-0.26431323974676579</v>
      </c>
      <c r="I29" s="270">
        <v>-9.4980106662151842E-2</v>
      </c>
      <c r="J29" s="831"/>
      <c r="K29" s="831"/>
    </row>
    <row r="30" spans="1:11">
      <c r="A30" s="219" t="s">
        <v>375</v>
      </c>
      <c r="B30" s="217">
        <v>10752</v>
      </c>
      <c r="C30" s="830">
        <v>1.9924246355004411E-2</v>
      </c>
      <c r="D30" s="185">
        <v>13978</v>
      </c>
      <c r="E30" s="830">
        <v>1.8652429366167018E-2</v>
      </c>
      <c r="F30" s="185">
        <v>13183</v>
      </c>
      <c r="G30" s="830">
        <v>2.2696361489010781E-2</v>
      </c>
      <c r="H30" s="269">
        <v>-5.6875089426241199E-2</v>
      </c>
      <c r="I30" s="270">
        <v>0.22609747023809534</v>
      </c>
      <c r="J30" s="831"/>
      <c r="K30" s="831"/>
    </row>
    <row r="31" spans="1:11">
      <c r="A31" s="219" t="s">
        <v>376</v>
      </c>
      <c r="B31" s="217">
        <v>4910</v>
      </c>
      <c r="C31" s="830">
        <v>9.0985909229047302E-3</v>
      </c>
      <c r="D31" s="185">
        <v>17550</v>
      </c>
      <c r="E31" s="830">
        <v>2.3418953739893486E-2</v>
      </c>
      <c r="F31" s="185">
        <v>8274</v>
      </c>
      <c r="G31" s="830">
        <v>1.4244837666697657E-2</v>
      </c>
      <c r="H31" s="269">
        <v>-0.52854700854700853</v>
      </c>
      <c r="I31" s="270">
        <v>0.68513238289205702</v>
      </c>
      <c r="J31" s="831"/>
      <c r="K31" s="831"/>
    </row>
    <row r="32" spans="1:11">
      <c r="A32" s="219" t="s">
        <v>377</v>
      </c>
      <c r="B32" s="217">
        <v>8637</v>
      </c>
      <c r="C32" s="830">
        <v>1.6004995886176814E-2</v>
      </c>
      <c r="D32" s="185">
        <v>12619</v>
      </c>
      <c r="E32" s="830">
        <v>1.6838961666308598E-2</v>
      </c>
      <c r="F32" s="185">
        <v>9968</v>
      </c>
      <c r="G32" s="830">
        <v>1.7161293432637448E-2</v>
      </c>
      <c r="H32" s="269">
        <v>-0.21008003803787934</v>
      </c>
      <c r="I32" s="270">
        <v>0.15410443441009614</v>
      </c>
      <c r="J32" s="831"/>
      <c r="K32" s="831"/>
    </row>
    <row r="33" spans="1:12">
      <c r="A33" s="219" t="s">
        <v>378</v>
      </c>
      <c r="B33" s="217">
        <v>5518</v>
      </c>
      <c r="C33" s="830">
        <v>1.0225259615598432E-2</v>
      </c>
      <c r="D33" s="185">
        <v>5155</v>
      </c>
      <c r="E33" s="830">
        <v>6.8789006569316769E-3</v>
      </c>
      <c r="F33" s="185">
        <v>5282</v>
      </c>
      <c r="G33" s="830">
        <v>9.0936950151676351E-3</v>
      </c>
      <c r="H33" s="269">
        <v>2.4636275460717671E-2</v>
      </c>
      <c r="I33" s="270">
        <v>-4.2769119246103715E-2</v>
      </c>
      <c r="J33" s="831"/>
      <c r="K33" s="831"/>
    </row>
    <row r="34" spans="1:12">
      <c r="A34" s="219" t="s">
        <v>379</v>
      </c>
      <c r="B34" s="217">
        <v>1250</v>
      </c>
      <c r="C34" s="830">
        <v>2.3163418846498802E-3</v>
      </c>
      <c r="D34" s="185">
        <v>1093</v>
      </c>
      <c r="E34" s="830">
        <v>1.4585137571341072E-3</v>
      </c>
      <c r="F34" s="185">
        <v>1258</v>
      </c>
      <c r="G34" s="830">
        <v>2.1658213421205767E-3</v>
      </c>
      <c r="H34" s="269">
        <v>0.15096065873741993</v>
      </c>
      <c r="I34" s="270">
        <v>6.3999999999999613E-3</v>
      </c>
      <c r="J34" s="831"/>
      <c r="K34" s="831"/>
    </row>
    <row r="35" spans="1:12" s="465" customFormat="1" ht="16.8" thickBot="1">
      <c r="A35" s="832" t="s">
        <v>859</v>
      </c>
      <c r="B35" s="833">
        <v>92290</v>
      </c>
      <c r="C35" s="834">
        <v>0.17102015402746995</v>
      </c>
      <c r="D35" s="200">
        <v>71998</v>
      </c>
      <c r="E35" s="834">
        <v>9.6075090106259337E-2</v>
      </c>
      <c r="F35" s="200">
        <v>83767</v>
      </c>
      <c r="G35" s="834">
        <v>0.1442164994955599</v>
      </c>
      <c r="H35" s="835">
        <v>0.16346287396872139</v>
      </c>
      <c r="I35" s="836">
        <v>-9.2350200455087239E-2</v>
      </c>
      <c r="J35" s="837"/>
      <c r="K35" s="837"/>
    </row>
    <row r="36" spans="1:12" s="471" customFormat="1" ht="28.2" thickBot="1">
      <c r="A36" s="739" t="s">
        <v>380</v>
      </c>
      <c r="B36" s="838">
        <v>539644</v>
      </c>
      <c r="C36" s="839">
        <v>1</v>
      </c>
      <c r="D36" s="740">
        <v>749393</v>
      </c>
      <c r="E36" s="839">
        <v>1</v>
      </c>
      <c r="F36" s="740">
        <v>580842</v>
      </c>
      <c r="G36" s="840">
        <v>1</v>
      </c>
      <c r="H36" s="624">
        <v>-0.22491669924859181</v>
      </c>
      <c r="I36" s="625">
        <v>7.6342922371044564E-2</v>
      </c>
      <c r="J36" s="605"/>
      <c r="K36" s="605"/>
    </row>
    <row r="37" spans="1:12">
      <c r="A37" s="841"/>
      <c r="B37" s="842"/>
      <c r="C37" s="842"/>
      <c r="D37" s="842"/>
      <c r="E37" s="842"/>
      <c r="F37" s="842"/>
      <c r="G37" s="842"/>
      <c r="H37" s="842"/>
      <c r="I37" s="842"/>
      <c r="J37" s="842"/>
      <c r="K37" s="843"/>
      <c r="L37" s="843"/>
    </row>
    <row r="38" spans="1:12">
      <c r="A38" s="243" t="s">
        <v>381</v>
      </c>
    </row>
    <row r="39" spans="1:12">
      <c r="A39" s="243"/>
    </row>
    <row r="40" spans="1:12" s="465" customFormat="1" ht="14.4" thickBot="1"/>
    <row r="41" spans="1:12" s="284" customFormat="1">
      <c r="A41" s="844" t="s">
        <v>382</v>
      </c>
      <c r="B41" s="1307" t="s">
        <v>46</v>
      </c>
      <c r="C41" s="1308"/>
      <c r="D41" s="1309"/>
      <c r="E41" s="1295" t="s">
        <v>47</v>
      </c>
      <c r="F41" s="1296"/>
    </row>
    <row r="42" spans="1:12" s="284" customFormat="1">
      <c r="A42" s="845" t="s">
        <v>48</v>
      </c>
      <c r="B42" s="611"/>
      <c r="C42" s="611"/>
      <c r="D42" s="611"/>
      <c r="E42" s="610"/>
      <c r="F42" s="611"/>
      <c r="G42" s="611"/>
      <c r="H42" s="611"/>
    </row>
    <row r="43" spans="1:12" s="286" customFormat="1" ht="14.4" thickBot="1">
      <c r="A43" s="829" t="s">
        <v>51</v>
      </c>
      <c r="B43" s="652" t="s">
        <v>29</v>
      </c>
      <c r="C43" s="653" t="s">
        <v>30</v>
      </c>
      <c r="D43" s="653" t="s">
        <v>31</v>
      </c>
      <c r="E43" s="652" t="s">
        <v>49</v>
      </c>
      <c r="F43" s="653" t="s">
        <v>50</v>
      </c>
      <c r="G43" s="653"/>
      <c r="H43" s="653"/>
    </row>
    <row r="44" spans="1:12" ht="16.2">
      <c r="A44" s="846" t="s">
        <v>860</v>
      </c>
      <c r="B44" s="458">
        <v>1722183</v>
      </c>
      <c r="C44" s="458">
        <v>1792366</v>
      </c>
      <c r="D44" s="638">
        <v>1704894</v>
      </c>
      <c r="E44" s="269">
        <v>-4.8802532518469999E-2</v>
      </c>
      <c r="F44" s="270">
        <v>-1.0039002823741705E-2</v>
      </c>
      <c r="G44" s="671"/>
      <c r="H44" s="671"/>
    </row>
    <row r="45" spans="1:12" ht="16.2">
      <c r="A45" s="847" t="s">
        <v>861</v>
      </c>
      <c r="B45" s="458">
        <v>3968580</v>
      </c>
      <c r="C45" s="458">
        <v>3795255</v>
      </c>
      <c r="D45" s="638">
        <v>3871563</v>
      </c>
      <c r="E45" s="269">
        <v>2.010615887470002E-2</v>
      </c>
      <c r="F45" s="270">
        <v>-2.4446275494005465E-2</v>
      </c>
      <c r="G45" s="671"/>
      <c r="H45" s="671"/>
    </row>
    <row r="46" spans="1:12" ht="16.2">
      <c r="A46" s="847" t="s">
        <v>862</v>
      </c>
      <c r="B46" s="848">
        <v>0.4339544623013773</v>
      </c>
      <c r="C46" s="848">
        <v>0.47226497297283054</v>
      </c>
      <c r="D46" s="849">
        <v>0.44036323314382331</v>
      </c>
      <c r="E46" s="226" t="s">
        <v>102</v>
      </c>
      <c r="F46" s="180" t="s">
        <v>103</v>
      </c>
      <c r="G46" s="415"/>
      <c r="H46" s="415"/>
    </row>
    <row r="47" spans="1:12" s="465" customFormat="1" ht="16.8" thickBot="1">
      <c r="A47" s="850" t="s">
        <v>863</v>
      </c>
      <c r="B47" s="851">
        <v>3.5706888005654573E-2</v>
      </c>
      <c r="C47" s="851">
        <v>3.0567390687555353E-2</v>
      </c>
      <c r="D47" s="852">
        <v>2.8314258266727753E-2</v>
      </c>
      <c r="E47" s="723" t="s">
        <v>105</v>
      </c>
      <c r="F47" s="724" t="s">
        <v>106</v>
      </c>
      <c r="G47" s="853"/>
      <c r="H47" s="622"/>
    </row>
    <row r="48" spans="1:12">
      <c r="A48" s="825"/>
      <c r="B48" s="826"/>
      <c r="C48" s="826"/>
      <c r="D48" s="826"/>
      <c r="E48" s="827"/>
      <c r="F48" s="827"/>
      <c r="G48" s="827"/>
      <c r="H48" s="827"/>
      <c r="I48" s="827"/>
    </row>
    <row r="49" spans="1:9">
      <c r="A49" s="1257" t="s">
        <v>383</v>
      </c>
      <c r="B49" s="1257"/>
      <c r="C49" s="1257"/>
      <c r="D49" s="1257"/>
      <c r="E49" s="1257"/>
      <c r="F49" s="1257"/>
      <c r="G49" s="1257"/>
      <c r="H49" s="1257"/>
      <c r="I49" s="1257"/>
    </row>
    <row r="50" spans="1:9" ht="34.5" customHeight="1">
      <c r="A50" s="1257" t="s">
        <v>384</v>
      </c>
      <c r="B50" s="1257"/>
      <c r="C50" s="1257"/>
      <c r="D50" s="1257"/>
      <c r="E50" s="1257"/>
      <c r="F50" s="1257"/>
      <c r="G50" s="1257"/>
      <c r="H50" s="1257"/>
      <c r="I50" s="1257"/>
    </row>
    <row r="51" spans="1:9">
      <c r="A51" s="1257" t="s">
        <v>385</v>
      </c>
      <c r="B51" s="1257"/>
      <c r="C51" s="1257"/>
      <c r="D51" s="1257"/>
      <c r="E51" s="1257"/>
      <c r="F51" s="1257"/>
      <c r="G51" s="1257"/>
      <c r="H51" s="1257"/>
      <c r="I51" s="1257"/>
    </row>
    <row r="52" spans="1:9">
      <c r="A52" s="1312" t="s">
        <v>386</v>
      </c>
      <c r="B52" s="1312"/>
      <c r="C52" s="1312"/>
      <c r="D52" s="1312"/>
      <c r="E52" s="1312"/>
      <c r="F52" s="1312"/>
      <c r="G52" s="1312"/>
      <c r="H52" s="1312"/>
      <c r="I52" s="1312"/>
    </row>
    <row r="54" spans="1:9" s="465" customFormat="1" ht="14.4" thickBot="1"/>
    <row r="55" spans="1:9" s="441" customFormat="1" ht="30">
      <c r="A55" s="854" t="s">
        <v>864</v>
      </c>
      <c r="B55" s="564" t="s">
        <v>188</v>
      </c>
      <c r="C55" s="565" t="s">
        <v>315</v>
      </c>
      <c r="D55" s="565" t="s">
        <v>865</v>
      </c>
      <c r="E55" s="565" t="s">
        <v>387</v>
      </c>
      <c r="F55" s="565" t="s">
        <v>388</v>
      </c>
      <c r="G55" s="855" t="s">
        <v>163</v>
      </c>
    </row>
    <row r="56" spans="1:9" s="280" customFormat="1" ht="14.4" thickBot="1">
      <c r="A56" s="205" t="s">
        <v>51</v>
      </c>
      <c r="B56" s="856"/>
      <c r="C56" s="857"/>
      <c r="D56" s="857"/>
      <c r="E56" s="857"/>
      <c r="F56" s="857"/>
      <c r="G56" s="857"/>
    </row>
    <row r="57" spans="1:9">
      <c r="A57" s="858" t="s">
        <v>29</v>
      </c>
      <c r="B57" s="859">
        <v>0.38824216673714096</v>
      </c>
      <c r="C57" s="860">
        <v>0.5636157942661626</v>
      </c>
      <c r="D57" s="860">
        <v>0.58403561746015809</v>
      </c>
      <c r="E57" s="860">
        <v>0.40562908214787358</v>
      </c>
      <c r="F57" s="860">
        <v>0.40643396793684355</v>
      </c>
      <c r="G57" s="270">
        <v>0.43378538419283474</v>
      </c>
    </row>
    <row r="58" spans="1:9">
      <c r="A58" s="858" t="s">
        <v>30</v>
      </c>
      <c r="B58" s="859">
        <v>0.41459127968184145</v>
      </c>
      <c r="C58" s="860" t="s">
        <v>302</v>
      </c>
      <c r="D58" s="860">
        <v>0.59942503219377741</v>
      </c>
      <c r="E58" s="860">
        <v>0.39709060289325171</v>
      </c>
      <c r="F58" s="860">
        <v>0.45634402136836139</v>
      </c>
      <c r="G58" s="860">
        <v>0.47226458505038893</v>
      </c>
    </row>
    <row r="59" spans="1:9" s="465" customFormat="1" ht="14.4" thickBot="1">
      <c r="A59" s="861" t="s">
        <v>31</v>
      </c>
      <c r="B59" s="862">
        <v>0.4016897019839234</v>
      </c>
      <c r="C59" s="863">
        <v>0.59720244102583453</v>
      </c>
      <c r="D59" s="864">
        <v>0.63919079415638491</v>
      </c>
      <c r="E59" s="864">
        <v>0.37429843018287046</v>
      </c>
      <c r="F59" s="864">
        <v>0.46542069667660535</v>
      </c>
      <c r="G59" s="864">
        <v>0.44036349143743747</v>
      </c>
    </row>
    <row r="60" spans="1:9" s="471" customFormat="1" ht="14.4" thickBot="1">
      <c r="A60" s="865" t="s">
        <v>389</v>
      </c>
      <c r="B60" s="866" t="s">
        <v>390</v>
      </c>
      <c r="C60" s="867" t="s">
        <v>302</v>
      </c>
      <c r="D60" s="867" t="s">
        <v>391</v>
      </c>
      <c r="E60" s="867" t="s">
        <v>392</v>
      </c>
      <c r="F60" s="867" t="s">
        <v>393</v>
      </c>
      <c r="G60" s="868" t="s">
        <v>102</v>
      </c>
    </row>
    <row r="61" spans="1:9" s="471" customFormat="1" ht="14.4" thickBot="1">
      <c r="A61" s="869" t="s">
        <v>394</v>
      </c>
      <c r="B61" s="870" t="s">
        <v>395</v>
      </c>
      <c r="C61" s="871" t="s">
        <v>302</v>
      </c>
      <c r="D61" s="871" t="s">
        <v>396</v>
      </c>
      <c r="E61" s="871" t="s">
        <v>102</v>
      </c>
      <c r="F61" s="871" t="s">
        <v>397</v>
      </c>
      <c r="G61" s="872" t="s">
        <v>103</v>
      </c>
    </row>
    <row r="62" spans="1:9" ht="40.950000000000003" customHeight="1">
      <c r="A62" s="1311" t="s">
        <v>398</v>
      </c>
      <c r="B62" s="1311"/>
      <c r="C62" s="1311"/>
      <c r="D62" s="1311"/>
      <c r="E62" s="1311"/>
      <c r="F62" s="1311"/>
    </row>
    <row r="63" spans="1:9">
      <c r="A63" s="243" t="s">
        <v>399</v>
      </c>
      <c r="B63" s="873"/>
      <c r="C63" s="243"/>
      <c r="D63" s="243"/>
      <c r="E63" s="243"/>
      <c r="F63" s="243"/>
    </row>
    <row r="64" spans="1:9">
      <c r="A64" s="243" t="s">
        <v>400</v>
      </c>
      <c r="B64" s="873"/>
      <c r="C64" s="243"/>
      <c r="D64" s="243"/>
      <c r="E64" s="243"/>
      <c r="F64" s="243"/>
    </row>
  </sheetData>
  <mergeCells count="16">
    <mergeCell ref="A13:I13"/>
    <mergeCell ref="B1:D1"/>
    <mergeCell ref="E1:F1"/>
    <mergeCell ref="A11:I11"/>
    <mergeCell ref="A12:I12"/>
    <mergeCell ref="A14:I14"/>
    <mergeCell ref="B41:D41"/>
    <mergeCell ref="E41:F41"/>
    <mergeCell ref="A49:I49"/>
    <mergeCell ref="B16:G16"/>
    <mergeCell ref="H16:I16"/>
    <mergeCell ref="A62:F62"/>
    <mergeCell ref="J16:K16"/>
    <mergeCell ref="A51:I51"/>
    <mergeCell ref="A52:I52"/>
    <mergeCell ref="A50:I50"/>
  </mergeCells>
  <hyperlinks>
    <hyperlink ref="A3" location="Index!A1" display="Back to index" xr:uid="{EC64E76E-DD76-4639-A3F3-034C69688627}"/>
    <hyperlink ref="A43" location="Index!A1" display="Back to index" xr:uid="{A250E5DE-3AD2-4F5D-A798-0A269FD0AFE9}"/>
    <hyperlink ref="A18" location="Index!A1" display="Back to index" xr:uid="{B9C1A719-7CC5-42F4-95FC-C2545437C48A}"/>
    <hyperlink ref="A56" location="Índice!A1" display="Volver al índice" xr:uid="{4BCEE5E8-F8DC-4D02-85F6-C66D5E9C84A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5B06-4530-4351-9321-4081BD789F61}">
  <dimension ref="A1:G40"/>
  <sheetViews>
    <sheetView showGridLines="0" tabSelected="1" topLeftCell="A3" zoomScale="70" zoomScaleNormal="70" workbookViewId="0">
      <selection activeCell="D27" sqref="D27"/>
    </sheetView>
  </sheetViews>
  <sheetFormatPr baseColWidth="10" defaultColWidth="11.44140625" defaultRowHeight="14.4"/>
  <cols>
    <col min="1" max="1" width="74" style="258" customWidth="1"/>
    <col min="2" max="7" width="11.44140625" style="258"/>
  </cols>
  <sheetData>
    <row r="1" spans="1:7" s="24" customFormat="1">
      <c r="A1" s="690" t="s">
        <v>332</v>
      </c>
      <c r="B1" s="1295" t="s">
        <v>168</v>
      </c>
      <c r="C1" s="1296"/>
      <c r="D1" s="1297"/>
      <c r="E1" s="1295" t="s">
        <v>47</v>
      </c>
      <c r="F1" s="1296"/>
      <c r="G1" s="263"/>
    </row>
    <row r="2" spans="1:7" s="24" customFormat="1">
      <c r="A2" s="609" t="s">
        <v>48</v>
      </c>
      <c r="B2" s="610"/>
      <c r="C2" s="611"/>
      <c r="D2" s="612"/>
      <c r="E2" s="610"/>
      <c r="F2" s="611"/>
      <c r="G2" s="263"/>
    </row>
    <row r="3" spans="1:7" s="30" customFormat="1" ht="15" thickBot="1">
      <c r="A3" s="205" t="s">
        <v>51</v>
      </c>
      <c r="B3" s="613" t="s">
        <v>169</v>
      </c>
      <c r="C3" s="614" t="s">
        <v>170</v>
      </c>
      <c r="D3" s="615" t="s">
        <v>171</v>
      </c>
      <c r="E3" s="652" t="s">
        <v>49</v>
      </c>
      <c r="F3" s="653" t="s">
        <v>50</v>
      </c>
      <c r="G3" s="575"/>
    </row>
    <row r="4" spans="1:7">
      <c r="A4" s="667" t="s">
        <v>333</v>
      </c>
      <c r="B4" s="669">
        <v>1318993</v>
      </c>
      <c r="C4" s="669">
        <v>1318993</v>
      </c>
      <c r="D4" s="670">
        <v>1318993</v>
      </c>
      <c r="E4" s="619">
        <v>0</v>
      </c>
      <c r="F4" s="619">
        <v>0</v>
      </c>
    </row>
    <row r="5" spans="1:7">
      <c r="A5" s="667" t="s">
        <v>334</v>
      </c>
      <c r="B5" s="671">
        <v>-209309</v>
      </c>
      <c r="C5" s="671">
        <v>-208433</v>
      </c>
      <c r="D5" s="673">
        <v>-207840</v>
      </c>
      <c r="E5" s="531">
        <v>-3.0000000000000001E-3</v>
      </c>
      <c r="F5" s="415">
        <v>-7.0000000000000001E-3</v>
      </c>
    </row>
    <row r="6" spans="1:7">
      <c r="A6" s="667" t="s">
        <v>335</v>
      </c>
      <c r="B6" s="671">
        <v>165188</v>
      </c>
      <c r="C6" s="671">
        <v>192625</v>
      </c>
      <c r="D6" s="673">
        <v>224591</v>
      </c>
      <c r="E6" s="531">
        <v>0.16600000000000001</v>
      </c>
      <c r="F6" s="415">
        <v>0.36</v>
      </c>
    </row>
    <row r="7" spans="1:7" ht="16.2">
      <c r="A7" s="667" t="s">
        <v>867</v>
      </c>
      <c r="B7" s="671">
        <v>21360272</v>
      </c>
      <c r="C7" s="671">
        <v>21429635</v>
      </c>
      <c r="D7" s="673">
        <v>21707166</v>
      </c>
      <c r="E7" s="531">
        <v>1.2999999999999999E-2</v>
      </c>
      <c r="F7" s="415">
        <v>1.6E-2</v>
      </c>
    </row>
    <row r="8" spans="1:7" ht="16.2">
      <c r="A8" s="667" t="s">
        <v>868</v>
      </c>
      <c r="B8" s="671">
        <v>386326</v>
      </c>
      <c r="C8" s="671">
        <v>443402</v>
      </c>
      <c r="D8" s="673">
        <v>456849</v>
      </c>
      <c r="E8" s="531">
        <v>0.03</v>
      </c>
      <c r="F8" s="415">
        <v>0.183</v>
      </c>
    </row>
    <row r="9" spans="1:7" ht="16.2">
      <c r="A9" s="667" t="s">
        <v>869</v>
      </c>
      <c r="B9" s="671">
        <v>1728836</v>
      </c>
      <c r="C9" s="671">
        <v>1838145</v>
      </c>
      <c r="D9" s="673">
        <v>1809048</v>
      </c>
      <c r="E9" s="531">
        <v>-1.6E-2</v>
      </c>
      <c r="F9" s="415">
        <v>4.5999999999999999E-2</v>
      </c>
    </row>
    <row r="10" spans="1:7">
      <c r="A10" s="667" t="s">
        <v>336</v>
      </c>
      <c r="B10" s="827" t="s">
        <v>218</v>
      </c>
      <c r="C10" s="827" t="s">
        <v>218</v>
      </c>
      <c r="D10" s="874" t="s">
        <v>218</v>
      </c>
      <c r="E10" s="875" t="s">
        <v>219</v>
      </c>
      <c r="F10" s="827" t="s">
        <v>219</v>
      </c>
    </row>
    <row r="11" spans="1:7">
      <c r="A11" s="667" t="s">
        <v>337</v>
      </c>
      <c r="B11" s="671">
        <v>4568131</v>
      </c>
      <c r="C11" s="671">
        <v>5491480</v>
      </c>
      <c r="D11" s="673">
        <v>7118128</v>
      </c>
      <c r="E11" s="531">
        <v>0.29599999999999999</v>
      </c>
      <c r="F11" s="415">
        <v>0.55800000000000005</v>
      </c>
    </row>
    <row r="12" spans="1:7" ht="27.6">
      <c r="A12" s="846" t="s">
        <v>338</v>
      </c>
      <c r="B12" s="671">
        <v>-630805</v>
      </c>
      <c r="C12" s="671">
        <v>-715614</v>
      </c>
      <c r="D12" s="673">
        <v>-735021</v>
      </c>
      <c r="E12" s="531">
        <v>2.7E-2</v>
      </c>
      <c r="F12" s="415">
        <v>0.16500000000000001</v>
      </c>
    </row>
    <row r="13" spans="1:7">
      <c r="A13" s="667" t="s">
        <v>339</v>
      </c>
      <c r="B13" s="671">
        <v>-819338</v>
      </c>
      <c r="C13" s="671">
        <v>-820899</v>
      </c>
      <c r="D13" s="673">
        <v>-812242</v>
      </c>
      <c r="E13" s="531">
        <v>-1.0999999999999999E-2</v>
      </c>
      <c r="F13" s="415">
        <v>-8.9999999999999993E-3</v>
      </c>
    </row>
    <row r="14" spans="1:7">
      <c r="A14" s="667" t="s">
        <v>340</v>
      </c>
      <c r="B14" s="827" t="s">
        <v>218</v>
      </c>
      <c r="C14" s="827" t="s">
        <v>218</v>
      </c>
      <c r="D14" s="874" t="s">
        <v>218</v>
      </c>
      <c r="E14" s="875" t="s">
        <v>219</v>
      </c>
      <c r="F14" s="827" t="s">
        <v>219</v>
      </c>
    </row>
    <row r="15" spans="1:7" ht="16.2">
      <c r="A15" s="667" t="s">
        <v>870</v>
      </c>
      <c r="B15" s="827" t="s">
        <v>218</v>
      </c>
      <c r="C15" s="827" t="s">
        <v>218</v>
      </c>
      <c r="D15" s="874" t="s">
        <v>218</v>
      </c>
      <c r="E15" s="875" t="s">
        <v>219</v>
      </c>
      <c r="F15" s="827" t="s">
        <v>219</v>
      </c>
    </row>
    <row r="16" spans="1:7" s="3" customFormat="1" ht="16.8" thickBot="1">
      <c r="A16" s="876" t="s">
        <v>871</v>
      </c>
      <c r="B16" s="853" t="s">
        <v>218</v>
      </c>
      <c r="C16" s="853" t="s">
        <v>218</v>
      </c>
      <c r="D16" s="877" t="s">
        <v>218</v>
      </c>
      <c r="E16" s="878" t="s">
        <v>219</v>
      </c>
      <c r="F16" s="827" t="s">
        <v>219</v>
      </c>
      <c r="G16" s="465"/>
    </row>
    <row r="17" spans="1:7" s="27" customFormat="1" ht="15" thickBot="1">
      <c r="A17" s="699" t="s">
        <v>341</v>
      </c>
      <c r="B17" s="740">
        <v>27868294</v>
      </c>
      <c r="C17" s="740">
        <v>28969333</v>
      </c>
      <c r="D17" s="740">
        <v>30879672</v>
      </c>
      <c r="E17" s="624">
        <v>0.06</v>
      </c>
      <c r="F17" s="625">
        <v>0.10199999999999999</v>
      </c>
      <c r="G17" s="471"/>
    </row>
    <row r="18" spans="1:7" s="27" customFormat="1" ht="15" thickBot="1">
      <c r="A18" s="879"/>
      <c r="B18" s="754"/>
      <c r="C18" s="754"/>
      <c r="D18" s="754"/>
      <c r="E18" s="754"/>
      <c r="F18" s="754"/>
      <c r="G18" s="471"/>
    </row>
    <row r="19" spans="1:7" ht="16.2">
      <c r="A19" s="667" t="s">
        <v>872</v>
      </c>
      <c r="B19" s="669">
        <v>15271365</v>
      </c>
      <c r="C19" s="669">
        <v>15312787</v>
      </c>
      <c r="D19" s="670">
        <v>15357748</v>
      </c>
      <c r="E19" s="618">
        <v>3.0000000000000001E-3</v>
      </c>
      <c r="F19" s="619">
        <v>6.0000000000000001E-3</v>
      </c>
    </row>
    <row r="20" spans="1:7" s="3" customFormat="1" ht="16.8" thickBot="1">
      <c r="A20" s="876" t="s">
        <v>873</v>
      </c>
      <c r="B20" s="880">
        <v>12596929</v>
      </c>
      <c r="C20" s="880">
        <v>13656546</v>
      </c>
      <c r="D20" s="881">
        <v>15357748</v>
      </c>
      <c r="E20" s="621">
        <v>0.125</v>
      </c>
      <c r="F20" s="622">
        <v>0.219</v>
      </c>
      <c r="G20" s="465"/>
    </row>
    <row r="21" spans="1:7" s="27" customFormat="1" ht="15" thickBot="1">
      <c r="A21" s="879"/>
      <c r="B21" s="754"/>
      <c r="C21" s="754"/>
      <c r="D21" s="754"/>
      <c r="E21" s="882"/>
      <c r="F21" s="754"/>
      <c r="G21" s="471"/>
    </row>
    <row r="22" spans="1:7" ht="16.2">
      <c r="A22" s="667" t="s">
        <v>874</v>
      </c>
      <c r="B22" s="669">
        <v>19925877</v>
      </c>
      <c r="C22" s="669">
        <v>20136258</v>
      </c>
      <c r="D22" s="670">
        <v>20268295</v>
      </c>
      <c r="E22" s="619">
        <v>7.0000000000000001E-3</v>
      </c>
      <c r="F22" s="619">
        <v>1.7000000000000001E-2</v>
      </c>
    </row>
    <row r="23" spans="1:7" ht="16.2">
      <c r="A23" s="667" t="s">
        <v>875</v>
      </c>
      <c r="B23" s="671">
        <v>1243035</v>
      </c>
      <c r="C23" s="671">
        <v>1304266</v>
      </c>
      <c r="D23" s="673">
        <v>1362246</v>
      </c>
      <c r="E23" s="415">
        <v>4.3999999999999997E-2</v>
      </c>
      <c r="F23" s="415">
        <v>9.6000000000000002E-2</v>
      </c>
    </row>
    <row r="24" spans="1:7">
      <c r="A24" s="667" t="s">
        <v>342</v>
      </c>
      <c r="B24" s="671">
        <v>-503013</v>
      </c>
      <c r="C24" s="671">
        <v>-467303</v>
      </c>
      <c r="D24" s="673">
        <v>-467303</v>
      </c>
      <c r="E24" s="415">
        <v>0</v>
      </c>
      <c r="F24" s="415">
        <v>-7.0999999999999994E-2</v>
      </c>
    </row>
    <row r="25" spans="1:7" s="3" customFormat="1" ht="15" thickBot="1">
      <c r="A25" s="876" t="s">
        <v>343</v>
      </c>
      <c r="B25" s="827" t="s">
        <v>218</v>
      </c>
      <c r="C25" s="827" t="s">
        <v>218</v>
      </c>
      <c r="D25" s="874" t="s">
        <v>218</v>
      </c>
      <c r="E25" s="827" t="s">
        <v>219</v>
      </c>
      <c r="F25" s="827" t="s">
        <v>219</v>
      </c>
      <c r="G25" s="465"/>
    </row>
    <row r="26" spans="1:7" s="27" customFormat="1" ht="15" thickBot="1">
      <c r="A26" s="699" t="s">
        <v>344</v>
      </c>
      <c r="B26" s="740">
        <v>20665899</v>
      </c>
      <c r="C26" s="740">
        <v>20973221</v>
      </c>
      <c r="D26" s="740">
        <v>21163239</v>
      </c>
      <c r="E26" s="624">
        <v>8.9999999999999993E-3</v>
      </c>
      <c r="F26" s="625">
        <v>2.4E-2</v>
      </c>
      <c r="G26" s="471"/>
    </row>
    <row r="27" spans="1:7" s="27" customFormat="1" ht="15" thickBot="1">
      <c r="A27" s="699" t="s">
        <v>345</v>
      </c>
      <c r="B27" s="883">
        <v>1.35</v>
      </c>
      <c r="C27" s="883">
        <v>1.38</v>
      </c>
      <c r="D27" s="1459">
        <v>1.4591184549183112</v>
      </c>
      <c r="E27" s="884" t="s">
        <v>866</v>
      </c>
      <c r="F27" s="883" t="s">
        <v>877</v>
      </c>
      <c r="G27" s="471"/>
    </row>
    <row r="28" spans="1:7" s="27" customFormat="1" ht="16.8" thickBot="1">
      <c r="A28" s="699" t="s">
        <v>876</v>
      </c>
      <c r="B28" s="883">
        <v>1</v>
      </c>
      <c r="C28" s="883">
        <v>1</v>
      </c>
      <c r="D28" s="268">
        <v>1</v>
      </c>
      <c r="E28" s="885"/>
      <c r="F28" s="886"/>
      <c r="G28" s="471"/>
    </row>
    <row r="29" spans="1:7">
      <c r="A29" s="243"/>
      <c r="B29" s="243"/>
      <c r="C29" s="243"/>
      <c r="D29" s="243"/>
      <c r="E29" s="1316"/>
      <c r="F29" s="1316"/>
    </row>
    <row r="30" spans="1:7">
      <c r="A30" s="1255" t="s">
        <v>346</v>
      </c>
      <c r="B30" s="1255"/>
      <c r="C30" s="1255"/>
      <c r="D30" s="1255"/>
      <c r="E30" s="1255"/>
      <c r="F30" s="1255"/>
    </row>
    <row r="31" spans="1:7">
      <c r="A31" s="1255" t="s">
        <v>347</v>
      </c>
      <c r="B31" s="1255"/>
      <c r="C31" s="1255"/>
      <c r="D31" s="1255"/>
      <c r="E31" s="1255"/>
      <c r="F31" s="1255"/>
    </row>
    <row r="32" spans="1:7">
      <c r="A32" s="1255" t="s">
        <v>348</v>
      </c>
      <c r="B32" s="1255"/>
      <c r="C32" s="1255"/>
      <c r="D32" s="1255"/>
      <c r="E32" s="1255"/>
      <c r="F32" s="1255"/>
    </row>
    <row r="33" spans="1:6">
      <c r="A33" s="1255" t="s">
        <v>349</v>
      </c>
      <c r="B33" s="1255"/>
      <c r="C33" s="1255"/>
      <c r="D33" s="1255"/>
      <c r="E33" s="1255"/>
      <c r="F33" s="1255"/>
    </row>
    <row r="34" spans="1:6" ht="18.75" customHeight="1">
      <c r="A34" s="1255" t="s">
        <v>350</v>
      </c>
      <c r="B34" s="1255"/>
      <c r="C34" s="1255"/>
      <c r="D34" s="1255"/>
      <c r="E34" s="1255"/>
      <c r="F34" s="1255"/>
    </row>
    <row r="35" spans="1:6">
      <c r="A35" s="1255"/>
      <c r="B35" s="1255"/>
      <c r="C35" s="1255"/>
      <c r="D35" s="1255"/>
      <c r="E35" s="1255"/>
      <c r="F35" s="1255"/>
    </row>
    <row r="36" spans="1:6">
      <c r="A36" s="252" t="s">
        <v>351</v>
      </c>
      <c r="B36" s="252"/>
      <c r="C36" s="252"/>
      <c r="D36" s="252"/>
      <c r="E36" s="1314"/>
      <c r="F36" s="1314"/>
    </row>
    <row r="37" spans="1:6">
      <c r="A37" s="252" t="s">
        <v>352</v>
      </c>
      <c r="B37" s="252"/>
      <c r="C37" s="252"/>
      <c r="D37" s="252"/>
      <c r="E37" s="1314"/>
      <c r="F37" s="1314"/>
    </row>
    <row r="38" spans="1:6">
      <c r="A38" s="252" t="s">
        <v>353</v>
      </c>
      <c r="B38" s="252"/>
      <c r="C38" s="252"/>
      <c r="D38" s="252"/>
      <c r="E38" s="1314"/>
      <c r="F38" s="1314"/>
    </row>
    <row r="39" spans="1:6">
      <c r="A39" s="252" t="s">
        <v>354</v>
      </c>
      <c r="B39" s="252"/>
      <c r="C39" s="252"/>
      <c r="D39" s="252"/>
      <c r="E39" s="1314"/>
      <c r="F39" s="1314"/>
    </row>
    <row r="40" spans="1:6">
      <c r="A40" s="252" t="s">
        <v>355</v>
      </c>
      <c r="B40" s="689"/>
      <c r="C40" s="689"/>
      <c r="D40" s="689"/>
      <c r="E40" s="1315"/>
      <c r="F40" s="1315"/>
    </row>
  </sheetData>
  <mergeCells count="13">
    <mergeCell ref="A31:F31"/>
    <mergeCell ref="B1:D1"/>
    <mergeCell ref="E1:F1"/>
    <mergeCell ref="E29:F29"/>
    <mergeCell ref="A30:F30"/>
    <mergeCell ref="E39:F39"/>
    <mergeCell ref="E40:F40"/>
    <mergeCell ref="A32:F32"/>
    <mergeCell ref="A33:F33"/>
    <mergeCell ref="A34:F35"/>
    <mergeCell ref="E36:F36"/>
    <mergeCell ref="E37:F37"/>
    <mergeCell ref="E38:F38"/>
  </mergeCells>
  <hyperlinks>
    <hyperlink ref="A3" location="Índice!A1" display="Volver al índice" xr:uid="{0DAA847E-C486-4A09-9374-4FF79C64126D}"/>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D1E4-97AD-4D40-8884-6A5A7B349EE6}">
  <sheetPr>
    <tabColor rgb="FFD0CECE"/>
  </sheetPr>
  <dimension ref="A1:F61"/>
  <sheetViews>
    <sheetView showGridLines="0" topLeftCell="A25" zoomScale="60" zoomScaleNormal="60" workbookViewId="0">
      <selection activeCell="A42" sqref="A42"/>
    </sheetView>
  </sheetViews>
  <sheetFormatPr baseColWidth="10" defaultColWidth="11.44140625" defaultRowHeight="14.4"/>
  <cols>
    <col min="1" max="1" width="52.77734375" style="258" customWidth="1"/>
    <col min="2" max="4" width="12.21875" style="258" bestFit="1" customWidth="1"/>
    <col min="5" max="6" width="11.5546875" style="258" bestFit="1" customWidth="1"/>
  </cols>
  <sheetData>
    <row r="1" spans="1:6" s="24" customFormat="1">
      <c r="A1" s="887" t="s">
        <v>401</v>
      </c>
      <c r="B1" s="1280" t="s">
        <v>402</v>
      </c>
      <c r="C1" s="1303"/>
      <c r="D1" s="1281"/>
      <c r="E1" s="1295" t="s">
        <v>47</v>
      </c>
      <c r="F1" s="1296"/>
    </row>
    <row r="2" spans="1:6" s="24" customFormat="1">
      <c r="A2" s="888" t="s">
        <v>48</v>
      </c>
      <c r="B2" s="495"/>
      <c r="C2" s="666"/>
      <c r="D2" s="496"/>
      <c r="E2" s="610"/>
      <c r="F2" s="611"/>
    </row>
    <row r="3" spans="1:6" s="30" customFormat="1" ht="15" thickBot="1">
      <c r="A3" s="205" t="s">
        <v>51</v>
      </c>
      <c r="B3" s="613" t="s">
        <v>169</v>
      </c>
      <c r="C3" s="614" t="s">
        <v>170</v>
      </c>
      <c r="D3" s="615" t="s">
        <v>171</v>
      </c>
      <c r="E3" s="652" t="s">
        <v>49</v>
      </c>
      <c r="F3" s="653" t="s">
        <v>50</v>
      </c>
    </row>
    <row r="4" spans="1:6">
      <c r="A4" s="616" t="s">
        <v>403</v>
      </c>
      <c r="B4" s="452">
        <v>10217387</v>
      </c>
      <c r="C4" s="453">
        <v>11067387</v>
      </c>
      <c r="D4" s="453">
        <v>11317387</v>
      </c>
      <c r="E4" s="618">
        <v>2.3E-2</v>
      </c>
      <c r="F4" s="619">
        <v>0.108</v>
      </c>
    </row>
    <row r="5" spans="1:6">
      <c r="A5" s="616" t="s">
        <v>404</v>
      </c>
      <c r="B5" s="452">
        <v>4695118</v>
      </c>
      <c r="C5" s="453">
        <v>6166670</v>
      </c>
      <c r="D5" s="453">
        <v>6707503</v>
      </c>
      <c r="E5" s="531">
        <v>8.7999999999999995E-2</v>
      </c>
      <c r="F5" s="415">
        <v>0.42899999999999999</v>
      </c>
    </row>
    <row r="6" spans="1:6">
      <c r="A6" s="616" t="s">
        <v>405</v>
      </c>
      <c r="B6" s="452">
        <v>850000</v>
      </c>
      <c r="C6" s="252" t="s">
        <v>218</v>
      </c>
      <c r="D6" s="252" t="s">
        <v>218</v>
      </c>
      <c r="E6" s="875" t="s">
        <v>406</v>
      </c>
      <c r="F6" s="827" t="s">
        <v>407</v>
      </c>
    </row>
    <row r="7" spans="1:6" ht="16.2">
      <c r="A7" s="616" t="s">
        <v>878</v>
      </c>
      <c r="B7" s="452">
        <v>1383834</v>
      </c>
      <c r="C7" s="453">
        <v>1595916</v>
      </c>
      <c r="D7" s="453">
        <v>1609750</v>
      </c>
      <c r="E7" s="531">
        <v>8.9999999999999993E-3</v>
      </c>
      <c r="F7" s="415">
        <v>0.16300000000000001</v>
      </c>
    </row>
    <row r="8" spans="1:6">
      <c r="A8" s="616" t="s">
        <v>336</v>
      </c>
      <c r="B8" s="616" t="s">
        <v>218</v>
      </c>
      <c r="C8" s="252" t="s">
        <v>218</v>
      </c>
      <c r="D8" s="252" t="s">
        <v>218</v>
      </c>
      <c r="E8" s="875" t="s">
        <v>407</v>
      </c>
      <c r="F8" s="827" t="s">
        <v>407</v>
      </c>
    </row>
    <row r="9" spans="1:6">
      <c r="A9" s="616" t="s">
        <v>337</v>
      </c>
      <c r="B9" s="452">
        <v>4128099</v>
      </c>
      <c r="C9" s="453">
        <v>4817188</v>
      </c>
      <c r="D9" s="453">
        <v>6276991</v>
      </c>
      <c r="E9" s="531">
        <v>0.30299999999999999</v>
      </c>
      <c r="F9" s="415">
        <v>0.52100000000000002</v>
      </c>
    </row>
    <row r="10" spans="1:6" ht="27.6">
      <c r="A10" s="810" t="s">
        <v>408</v>
      </c>
      <c r="B10" s="452">
        <v>-1937102</v>
      </c>
      <c r="C10" s="453">
        <v>-2314790</v>
      </c>
      <c r="D10" s="453">
        <v>-2281859</v>
      </c>
      <c r="E10" s="531">
        <v>-1.4E-2</v>
      </c>
      <c r="F10" s="415">
        <v>0.17799999999999999</v>
      </c>
    </row>
    <row r="11" spans="1:6">
      <c r="A11" s="889" t="s">
        <v>409</v>
      </c>
      <c r="B11" s="452">
        <v>-2008782</v>
      </c>
      <c r="C11" s="453">
        <v>-2297879</v>
      </c>
      <c r="D11" s="453">
        <v>-2295243</v>
      </c>
      <c r="E11" s="531">
        <v>-1E-3</v>
      </c>
      <c r="F11" s="415">
        <v>0.14299999999999999</v>
      </c>
    </row>
    <row r="12" spans="1:6">
      <c r="A12" s="889" t="s">
        <v>410</v>
      </c>
      <c r="B12" s="452">
        <v>71680</v>
      </c>
      <c r="C12" s="453">
        <v>-16911</v>
      </c>
      <c r="D12" s="453">
        <v>13383</v>
      </c>
      <c r="E12" s="531">
        <v>-1.7909999999999999</v>
      </c>
      <c r="F12" s="415">
        <v>-0.81299999999999994</v>
      </c>
    </row>
    <row r="13" spans="1:6">
      <c r="A13" s="616" t="s">
        <v>339</v>
      </c>
      <c r="B13" s="452">
        <v>-122083</v>
      </c>
      <c r="C13" s="453">
        <v>-122083</v>
      </c>
      <c r="D13" s="453">
        <v>-122083</v>
      </c>
      <c r="E13" s="531">
        <v>0</v>
      </c>
      <c r="F13" s="415">
        <v>0</v>
      </c>
    </row>
    <row r="14" spans="1:6" s="3" customFormat="1" ht="15" thickBot="1">
      <c r="A14" s="890" t="s">
        <v>411</v>
      </c>
      <c r="B14" s="762">
        <v>19215253</v>
      </c>
      <c r="C14" s="680">
        <v>21210287</v>
      </c>
      <c r="D14" s="764">
        <v>23507689</v>
      </c>
      <c r="E14" s="678">
        <v>0.108</v>
      </c>
      <c r="F14" s="679">
        <v>0.223</v>
      </c>
    </row>
    <row r="15" spans="1:6" s="27" customFormat="1" ht="15" thickBot="1">
      <c r="A15" s="891"/>
      <c r="B15" s="252"/>
      <c r="C15" s="252"/>
      <c r="D15" s="252"/>
      <c r="E15" s="827"/>
      <c r="F15" s="827"/>
    </row>
    <row r="16" spans="1:6" s="27" customFormat="1" ht="15" thickBot="1">
      <c r="A16" s="466" t="s">
        <v>412</v>
      </c>
      <c r="B16" s="892">
        <v>88189663</v>
      </c>
      <c r="C16" s="893">
        <v>90253383</v>
      </c>
      <c r="D16" s="894">
        <v>94853451</v>
      </c>
      <c r="E16" s="895">
        <v>5.0999999999999997E-2</v>
      </c>
      <c r="F16" s="896">
        <v>7.5999999999999998E-2</v>
      </c>
    </row>
    <row r="17" spans="1:6" s="27" customFormat="1" ht="15" thickBot="1">
      <c r="A17" s="891"/>
      <c r="B17" s="252"/>
      <c r="C17" s="252"/>
      <c r="D17" s="252"/>
      <c r="E17" s="827"/>
      <c r="F17" s="827"/>
    </row>
    <row r="18" spans="1:6" ht="16.2">
      <c r="A18" s="667" t="s">
        <v>879</v>
      </c>
      <c r="B18" s="447">
        <v>14671871</v>
      </c>
      <c r="C18" s="448">
        <v>14783879</v>
      </c>
      <c r="D18" s="449">
        <v>15133634</v>
      </c>
      <c r="E18" s="618">
        <v>2.4E-2</v>
      </c>
      <c r="F18" s="619">
        <v>3.1E-2</v>
      </c>
    </row>
    <row r="19" spans="1:6" s="3" customFormat="1" ht="16.8" thickBot="1">
      <c r="A19" s="876" t="s">
        <v>880</v>
      </c>
      <c r="B19" s="462">
        <v>4543382</v>
      </c>
      <c r="C19" s="463">
        <v>6426408</v>
      </c>
      <c r="D19" s="464">
        <v>8374055</v>
      </c>
      <c r="E19" s="621">
        <v>0.30299999999999999</v>
      </c>
      <c r="F19" s="622">
        <v>0.84299999999999997</v>
      </c>
    </row>
    <row r="20" spans="1:6" s="27" customFormat="1" ht="15" thickBot="1">
      <c r="A20" s="891"/>
      <c r="B20" s="252"/>
      <c r="C20" s="252"/>
      <c r="D20" s="252"/>
      <c r="E20" s="827"/>
      <c r="F20" s="827"/>
    </row>
    <row r="21" spans="1:6" s="27" customFormat="1" ht="16.8" thickBot="1">
      <c r="A21" s="699" t="s">
        <v>881</v>
      </c>
      <c r="B21" s="467">
        <v>142084684</v>
      </c>
      <c r="C21" s="468">
        <v>142042877</v>
      </c>
      <c r="D21" s="468">
        <v>142854356</v>
      </c>
      <c r="E21" s="624">
        <v>6.0000000000000001E-3</v>
      </c>
      <c r="F21" s="625">
        <v>5.0000000000000001E-3</v>
      </c>
    </row>
    <row r="22" spans="1:6">
      <c r="A22" s="616" t="s">
        <v>413</v>
      </c>
      <c r="B22" s="897">
        <v>129331389</v>
      </c>
      <c r="C22" s="898">
        <v>125874294</v>
      </c>
      <c r="D22" s="899">
        <v>126638687</v>
      </c>
      <c r="E22" s="618">
        <v>6.0000000000000001E-3</v>
      </c>
      <c r="F22" s="619">
        <v>-2.1000000000000001E-2</v>
      </c>
    </row>
    <row r="23" spans="1:6" ht="16.2">
      <c r="A23" s="667" t="s">
        <v>882</v>
      </c>
      <c r="B23" s="900">
        <v>3074766</v>
      </c>
      <c r="C23" s="901">
        <v>4859241</v>
      </c>
      <c r="D23" s="902">
        <v>4708619</v>
      </c>
      <c r="E23" s="531">
        <v>-3.1E-2</v>
      </c>
      <c r="F23" s="415">
        <v>0.53100000000000003</v>
      </c>
    </row>
    <row r="24" spans="1:6" s="3" customFormat="1" ht="15" thickBot="1">
      <c r="A24" s="876" t="s">
        <v>414</v>
      </c>
      <c r="B24" s="762">
        <v>9678529</v>
      </c>
      <c r="C24" s="680">
        <v>11309343</v>
      </c>
      <c r="D24" s="764">
        <v>11507050</v>
      </c>
      <c r="E24" s="621">
        <v>1.7000000000000001E-2</v>
      </c>
      <c r="F24" s="622">
        <v>0.189</v>
      </c>
    </row>
    <row r="25" spans="1:6" s="27" customFormat="1" ht="15" thickBot="1">
      <c r="A25" s="891"/>
      <c r="B25" s="252"/>
      <c r="C25" s="252"/>
      <c r="D25" s="252"/>
      <c r="E25" s="827"/>
      <c r="F25" s="827"/>
    </row>
    <row r="26" spans="1:6" s="27" customFormat="1" ht="15" thickBot="1">
      <c r="A26" s="699" t="s">
        <v>415</v>
      </c>
      <c r="B26" s="467">
        <v>16411339</v>
      </c>
      <c r="C26" s="468">
        <v>16359370</v>
      </c>
      <c r="D26" s="468">
        <v>16509727</v>
      </c>
      <c r="E26" s="624">
        <v>8.9999999999999993E-3</v>
      </c>
      <c r="F26" s="625">
        <v>6.0000000000000001E-3</v>
      </c>
    </row>
    <row r="27" spans="1:6">
      <c r="A27" s="667" t="s">
        <v>416</v>
      </c>
      <c r="B27" s="897">
        <v>12933139</v>
      </c>
      <c r="C27" s="898">
        <v>12587429</v>
      </c>
      <c r="D27" s="898">
        <v>12663869</v>
      </c>
      <c r="E27" s="618">
        <v>6.0000000000000001E-3</v>
      </c>
      <c r="F27" s="619">
        <v>-2.1000000000000001E-2</v>
      </c>
    </row>
    <row r="28" spans="1:6">
      <c r="A28" s="667" t="s">
        <v>417</v>
      </c>
      <c r="B28" s="900">
        <v>307477</v>
      </c>
      <c r="C28" s="901">
        <v>485924</v>
      </c>
      <c r="D28" s="901">
        <v>470862</v>
      </c>
      <c r="E28" s="531">
        <v>-3.1E-2</v>
      </c>
      <c r="F28" s="415">
        <v>0.53100000000000003</v>
      </c>
    </row>
    <row r="29" spans="1:6">
      <c r="A29" s="667" t="s">
        <v>418</v>
      </c>
      <c r="B29" s="900">
        <v>967853</v>
      </c>
      <c r="C29" s="901">
        <v>1130934</v>
      </c>
      <c r="D29" s="901">
        <v>1150705</v>
      </c>
      <c r="E29" s="531">
        <v>1.7000000000000001E-2</v>
      </c>
      <c r="F29" s="415">
        <v>0.189</v>
      </c>
    </row>
    <row r="30" spans="1:6" s="3" customFormat="1" ht="15" thickBot="1">
      <c r="A30" s="620" t="s">
        <v>419</v>
      </c>
      <c r="B30" s="675">
        <v>2202871</v>
      </c>
      <c r="C30" s="676">
        <v>2155082</v>
      </c>
      <c r="D30" s="677">
        <v>2224292</v>
      </c>
      <c r="E30" s="621">
        <v>3.2000000000000001E-2</v>
      </c>
      <c r="F30" s="622">
        <v>0.01</v>
      </c>
    </row>
    <row r="31" spans="1:6" s="27" customFormat="1" ht="15" thickBot="1">
      <c r="A31" s="891"/>
      <c r="B31" s="252"/>
      <c r="C31" s="252"/>
      <c r="D31" s="252"/>
      <c r="E31" s="827"/>
      <c r="F31" s="827"/>
    </row>
    <row r="32" spans="1:6" s="27" customFormat="1" ht="16.8" thickBot="1">
      <c r="A32" s="623" t="s">
        <v>883</v>
      </c>
      <c r="B32" s="467">
        <v>16146039</v>
      </c>
      <c r="C32" s="468">
        <v>15292575</v>
      </c>
      <c r="D32" s="641">
        <v>14966550</v>
      </c>
      <c r="E32" s="624">
        <v>-2.1000000000000001E-2</v>
      </c>
      <c r="F32" s="625">
        <v>-7.2999999999999995E-2</v>
      </c>
    </row>
    <row r="33" spans="1:6">
      <c r="A33" s="616" t="s">
        <v>420</v>
      </c>
      <c r="B33" s="452">
        <v>14912505</v>
      </c>
      <c r="C33" s="453">
        <v>17234057</v>
      </c>
      <c r="D33" s="453">
        <v>18024890</v>
      </c>
      <c r="E33" s="618">
        <v>4.5999999999999999E-2</v>
      </c>
      <c r="F33" s="619">
        <v>0.20899999999999999</v>
      </c>
    </row>
    <row r="34" spans="1:6">
      <c r="A34" s="616" t="s">
        <v>421</v>
      </c>
      <c r="B34" s="452">
        <v>4273266</v>
      </c>
      <c r="C34" s="453">
        <v>832931</v>
      </c>
      <c r="D34" s="453">
        <v>460214</v>
      </c>
      <c r="E34" s="531">
        <v>-0.44700000000000001</v>
      </c>
      <c r="F34" s="415">
        <v>-0.89200000000000002</v>
      </c>
    </row>
    <row r="35" spans="1:6">
      <c r="A35" s="616" t="s">
        <v>422</v>
      </c>
      <c r="B35" s="452">
        <v>-20316</v>
      </c>
      <c r="C35" s="453">
        <v>691094</v>
      </c>
      <c r="D35" s="453">
        <v>-77354</v>
      </c>
      <c r="E35" s="531">
        <v>-1.1120000000000001</v>
      </c>
      <c r="F35" s="415">
        <v>2.8079999999999998</v>
      </c>
    </row>
    <row r="36" spans="1:6">
      <c r="A36" s="616" t="s">
        <v>423</v>
      </c>
      <c r="B36" s="452">
        <v>-1010634</v>
      </c>
      <c r="C36" s="453">
        <v>-1167628</v>
      </c>
      <c r="D36" s="453">
        <v>-1145958</v>
      </c>
      <c r="E36" s="531">
        <v>-1.9E-2</v>
      </c>
      <c r="F36" s="415">
        <v>0.13400000000000001</v>
      </c>
    </row>
    <row r="37" spans="1:6" s="3" customFormat="1" ht="15" thickBot="1">
      <c r="A37" s="620" t="s">
        <v>424</v>
      </c>
      <c r="B37" s="462">
        <v>-2008782</v>
      </c>
      <c r="C37" s="463">
        <v>-2297879</v>
      </c>
      <c r="D37" s="463">
        <v>-2295243</v>
      </c>
      <c r="E37" s="621">
        <v>-1E-3</v>
      </c>
      <c r="F37" s="622">
        <v>0.14299999999999999</v>
      </c>
    </row>
    <row r="38" spans="1:6" s="27" customFormat="1" ht="15" thickBot="1">
      <c r="A38" s="903"/>
      <c r="B38" s="243"/>
      <c r="C38" s="243"/>
      <c r="D38" s="243"/>
      <c r="E38" s="243"/>
      <c r="F38" s="243"/>
    </row>
    <row r="39" spans="1:6" s="27" customFormat="1" ht="16.8" thickBot="1">
      <c r="A39" s="699" t="s">
        <v>884</v>
      </c>
      <c r="B39" s="467">
        <v>135790140</v>
      </c>
      <c r="C39" s="468">
        <v>134192100</v>
      </c>
      <c r="D39" s="468">
        <v>134747468</v>
      </c>
      <c r="E39" s="624">
        <v>4.0000000000000001E-3</v>
      </c>
      <c r="F39" s="625">
        <v>-8.0000000000000002E-3</v>
      </c>
    </row>
    <row r="40" spans="1:6">
      <c r="A40" s="667" t="s">
        <v>425</v>
      </c>
      <c r="B40" s="447">
        <v>142084684</v>
      </c>
      <c r="C40" s="448">
        <v>142042877</v>
      </c>
      <c r="D40" s="449">
        <v>142854356</v>
      </c>
      <c r="E40" s="618">
        <v>6.0000000000000001E-3</v>
      </c>
      <c r="F40" s="619">
        <v>5.0000000000000001E-3</v>
      </c>
    </row>
    <row r="41" spans="1:6">
      <c r="A41" s="616" t="s">
        <v>426</v>
      </c>
      <c r="B41" s="452">
        <v>6802121</v>
      </c>
      <c r="C41" s="453">
        <v>9264963</v>
      </c>
      <c r="D41" s="454">
        <v>9387483</v>
      </c>
      <c r="E41" s="531">
        <v>1.2999999999999999E-2</v>
      </c>
      <c r="F41" s="415">
        <v>0.38</v>
      </c>
    </row>
    <row r="42" spans="1:6" ht="41.4">
      <c r="A42" s="810" t="s">
        <v>427</v>
      </c>
      <c r="B42" s="452">
        <v>507578</v>
      </c>
      <c r="C42" s="453">
        <v>1414185</v>
      </c>
      <c r="D42" s="454">
        <v>1280595</v>
      </c>
      <c r="E42" s="531">
        <v>-9.4E-2</v>
      </c>
      <c r="F42" s="415">
        <v>1.5229999999999999</v>
      </c>
    </row>
    <row r="43" spans="1:6" s="3" customFormat="1" ht="28.2" thickBot="1">
      <c r="A43" s="904" t="s">
        <v>428</v>
      </c>
      <c r="B43" s="890" t="s">
        <v>218</v>
      </c>
      <c r="C43" s="763" t="s">
        <v>218</v>
      </c>
      <c r="D43" s="905" t="s">
        <v>218</v>
      </c>
      <c r="E43" s="878" t="s">
        <v>218</v>
      </c>
      <c r="F43" s="853" t="s">
        <v>218</v>
      </c>
    </row>
    <row r="44" spans="1:6">
      <c r="A44" s="252"/>
      <c r="B44" s="753"/>
      <c r="C44" s="753"/>
      <c r="D44" s="753"/>
      <c r="E44" s="754"/>
      <c r="F44" s="754"/>
    </row>
    <row r="45" spans="1:6">
      <c r="A45" s="252"/>
      <c r="B45" s="754"/>
      <c r="C45" s="754"/>
      <c r="D45" s="754"/>
      <c r="E45" s="689"/>
      <c r="F45" s="689"/>
    </row>
    <row r="46" spans="1:6" s="3" customFormat="1" ht="15" thickBot="1">
      <c r="A46" s="763" t="s">
        <v>429</v>
      </c>
      <c r="B46" s="753"/>
      <c r="C46" s="243"/>
      <c r="D46" s="753"/>
      <c r="E46" s="689"/>
      <c r="F46" s="689"/>
    </row>
    <row r="47" spans="1:6" ht="16.2">
      <c r="A47" s="810" t="s">
        <v>885</v>
      </c>
      <c r="B47" s="618">
        <v>0.1033</v>
      </c>
      <c r="C47" s="619">
        <v>0.1041</v>
      </c>
      <c r="D47" s="906">
        <v>0.10589999999999999</v>
      </c>
      <c r="E47" s="907" t="s">
        <v>430</v>
      </c>
      <c r="F47" s="907" t="s">
        <v>431</v>
      </c>
    </row>
    <row r="48" spans="1:6" ht="16.2">
      <c r="A48" s="908" t="s">
        <v>886</v>
      </c>
      <c r="B48" s="531">
        <v>0.11890000000000001</v>
      </c>
      <c r="C48" s="415">
        <v>0.114</v>
      </c>
      <c r="D48" s="592">
        <v>0.1111</v>
      </c>
      <c r="E48" s="827" t="s">
        <v>432</v>
      </c>
      <c r="F48" s="827" t="s">
        <v>433</v>
      </c>
    </row>
    <row r="49" spans="1:6" ht="16.2">
      <c r="A49" s="810" t="s">
        <v>887</v>
      </c>
      <c r="B49" s="531">
        <v>0.13519999999999999</v>
      </c>
      <c r="C49" s="415">
        <v>0.14929999999999999</v>
      </c>
      <c r="D49" s="592">
        <v>0.1646</v>
      </c>
      <c r="E49" s="827" t="s">
        <v>434</v>
      </c>
      <c r="F49" s="827" t="s">
        <v>435</v>
      </c>
    </row>
    <row r="50" spans="1:6" s="3" customFormat="1" ht="15" thickBot="1">
      <c r="A50" s="904" t="s">
        <v>436</v>
      </c>
      <c r="B50" s="878">
        <v>7.39</v>
      </c>
      <c r="C50" s="853">
        <v>6.7</v>
      </c>
      <c r="D50" s="877">
        <v>6.08</v>
      </c>
      <c r="E50" s="622">
        <v>-9.2999999999999999E-2</v>
      </c>
      <c r="F50" s="622">
        <v>-0.17799999999999999</v>
      </c>
    </row>
    <row r="51" spans="1:6">
      <c r="A51" s="909"/>
      <c r="B51" s="827"/>
      <c r="C51" s="827"/>
      <c r="D51" s="827"/>
      <c r="E51" s="689"/>
      <c r="F51" s="689"/>
    </row>
    <row r="52" spans="1:6">
      <c r="A52" s="1255" t="s">
        <v>437</v>
      </c>
      <c r="B52" s="1255"/>
      <c r="C52" s="1255"/>
      <c r="D52" s="1255"/>
      <c r="E52" s="1255"/>
      <c r="F52" s="1255"/>
    </row>
    <row r="53" spans="1:6">
      <c r="A53" s="1255" t="s">
        <v>438</v>
      </c>
      <c r="B53" s="1255"/>
      <c r="C53" s="1255"/>
      <c r="D53" s="1255"/>
      <c r="E53" s="1255"/>
      <c r="F53" s="1255"/>
    </row>
    <row r="54" spans="1:6">
      <c r="A54" s="1255" t="s">
        <v>439</v>
      </c>
      <c r="B54" s="1255"/>
      <c r="C54" s="1255"/>
      <c r="D54" s="1255"/>
      <c r="E54" s="1255"/>
      <c r="F54" s="1255"/>
    </row>
    <row r="55" spans="1:6" ht="33.75" customHeight="1">
      <c r="A55" s="1255" t="s">
        <v>440</v>
      </c>
      <c r="B55" s="1255"/>
      <c r="C55" s="1255"/>
      <c r="D55" s="1255"/>
      <c r="E55" s="1255"/>
      <c r="F55" s="1255"/>
    </row>
    <row r="56" spans="1:6">
      <c r="A56" s="1255" t="s">
        <v>441</v>
      </c>
      <c r="B56" s="1255"/>
      <c r="C56" s="1255"/>
      <c r="D56" s="1255"/>
      <c r="E56" s="1255"/>
      <c r="F56" s="1255"/>
    </row>
    <row r="57" spans="1:6" ht="33.75" customHeight="1">
      <c r="A57" s="1255" t="s">
        <v>442</v>
      </c>
      <c r="B57" s="1255"/>
      <c r="C57" s="1255"/>
      <c r="D57" s="1255"/>
      <c r="E57" s="1255"/>
      <c r="F57" s="1255"/>
    </row>
    <row r="58" spans="1:6" ht="45" customHeight="1">
      <c r="A58" s="1255" t="s">
        <v>443</v>
      </c>
      <c r="B58" s="1255"/>
      <c r="C58" s="1255"/>
      <c r="D58" s="1255"/>
      <c r="E58" s="1255"/>
      <c r="F58" s="1255"/>
    </row>
    <row r="59" spans="1:6">
      <c r="A59" s="1255" t="s">
        <v>444</v>
      </c>
      <c r="B59" s="1255"/>
      <c r="C59" s="1255"/>
      <c r="D59" s="1255"/>
      <c r="E59" s="1255"/>
      <c r="F59" s="1255"/>
    </row>
    <row r="60" spans="1:6">
      <c r="A60" s="1255" t="s">
        <v>445</v>
      </c>
      <c r="B60" s="1255"/>
      <c r="C60" s="1255"/>
      <c r="D60" s="1255"/>
      <c r="E60" s="1255"/>
      <c r="F60" s="1255"/>
    </row>
    <row r="61" spans="1:6" ht="22.5" customHeight="1">
      <c r="A61" s="1255" t="s">
        <v>446</v>
      </c>
      <c r="B61" s="1255"/>
      <c r="C61" s="1255"/>
      <c r="D61" s="1255"/>
      <c r="E61" s="1255"/>
      <c r="F61" s="1255"/>
    </row>
  </sheetData>
  <mergeCells count="12">
    <mergeCell ref="A61:F61"/>
    <mergeCell ref="B1:D1"/>
    <mergeCell ref="E1:F1"/>
    <mergeCell ref="A52:F52"/>
    <mergeCell ref="A53:F53"/>
    <mergeCell ref="A54:F54"/>
    <mergeCell ref="A55:F55"/>
    <mergeCell ref="A56:F56"/>
    <mergeCell ref="A57:F57"/>
    <mergeCell ref="A58:F58"/>
    <mergeCell ref="A59:F59"/>
    <mergeCell ref="A60:F60"/>
  </mergeCells>
  <hyperlinks>
    <hyperlink ref="A3" location="Índice!A1" display="Volver al índice" xr:uid="{DE6EC2A9-B66F-4ED2-AA37-4B9D3446285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794D-16B8-4FDF-883E-39DE80565A2E}">
  <sheetPr>
    <tabColor rgb="FFD0CECE"/>
  </sheetPr>
  <dimension ref="A1:F62"/>
  <sheetViews>
    <sheetView showGridLines="0" topLeftCell="A30" zoomScale="60" zoomScaleNormal="60" workbookViewId="0">
      <selection activeCell="A43" sqref="A43"/>
    </sheetView>
  </sheetViews>
  <sheetFormatPr baseColWidth="10" defaultColWidth="11.44140625" defaultRowHeight="14.4"/>
  <cols>
    <col min="1" max="1" width="64.33203125" style="258" customWidth="1"/>
    <col min="2" max="6" width="11.44140625" style="258"/>
  </cols>
  <sheetData>
    <row r="1" spans="1:6" s="24" customFormat="1">
      <c r="A1" s="887" t="s">
        <v>401</v>
      </c>
      <c r="B1" s="1280" t="s">
        <v>402</v>
      </c>
      <c r="C1" s="1303"/>
      <c r="D1" s="1281"/>
      <c r="E1" s="1295" t="s">
        <v>47</v>
      </c>
      <c r="F1" s="1296"/>
    </row>
    <row r="2" spans="1:6" s="24" customFormat="1">
      <c r="A2" s="888" t="s">
        <v>48</v>
      </c>
      <c r="B2" s="495"/>
      <c r="C2" s="666"/>
      <c r="D2" s="496"/>
      <c r="E2" s="610"/>
      <c r="F2" s="611"/>
    </row>
    <row r="3" spans="1:6" s="30" customFormat="1" ht="15" thickBot="1">
      <c r="A3" s="205" t="s">
        <v>51</v>
      </c>
      <c r="B3" s="613" t="s">
        <v>169</v>
      </c>
      <c r="C3" s="614" t="s">
        <v>170</v>
      </c>
      <c r="D3" s="615" t="s">
        <v>171</v>
      </c>
      <c r="E3" s="652" t="s">
        <v>49</v>
      </c>
      <c r="F3" s="653" t="s">
        <v>50</v>
      </c>
    </row>
    <row r="4" spans="1:6">
      <c r="A4" s="616" t="s">
        <v>403</v>
      </c>
      <c r="B4" s="452">
        <v>1331484</v>
      </c>
      <c r="C4" s="453">
        <v>2114500</v>
      </c>
      <c r="D4" s="453">
        <v>1714577</v>
      </c>
      <c r="E4" s="618">
        <v>-0.189</v>
      </c>
      <c r="F4" s="906">
        <v>0.28799999999999998</v>
      </c>
    </row>
    <row r="5" spans="1:6">
      <c r="A5" s="616" t="s">
        <v>404</v>
      </c>
      <c r="B5" s="452">
        <v>207129</v>
      </c>
      <c r="C5" s="453">
        <v>246305</v>
      </c>
      <c r="D5" s="453">
        <v>246305</v>
      </c>
      <c r="E5" s="531">
        <v>0</v>
      </c>
      <c r="F5" s="592">
        <v>0.189</v>
      </c>
    </row>
    <row r="6" spans="1:6">
      <c r="A6" s="616" t="s">
        <v>405</v>
      </c>
      <c r="B6" s="452">
        <v>156000</v>
      </c>
      <c r="C6" s="252" t="s">
        <v>218</v>
      </c>
      <c r="D6" s="252">
        <v>5</v>
      </c>
      <c r="E6" s="875" t="s">
        <v>407</v>
      </c>
      <c r="F6" s="874" t="s">
        <v>407</v>
      </c>
    </row>
    <row r="7" spans="1:6" ht="16.2">
      <c r="A7" s="616" t="s">
        <v>878</v>
      </c>
      <c r="B7" s="452">
        <v>141004</v>
      </c>
      <c r="C7" s="453">
        <v>133221</v>
      </c>
      <c r="D7" s="453">
        <v>139073</v>
      </c>
      <c r="E7" s="531">
        <v>4.3999999999999997E-2</v>
      </c>
      <c r="F7" s="592">
        <v>-1.4E-2</v>
      </c>
    </row>
    <row r="8" spans="1:6">
      <c r="A8" s="616" t="s">
        <v>336</v>
      </c>
      <c r="B8" s="616" t="s">
        <v>218</v>
      </c>
      <c r="C8" s="252" t="s">
        <v>218</v>
      </c>
      <c r="D8" s="252" t="s">
        <v>218</v>
      </c>
      <c r="E8" s="875" t="s">
        <v>407</v>
      </c>
      <c r="F8" s="874" t="s">
        <v>407</v>
      </c>
    </row>
    <row r="9" spans="1:6">
      <c r="A9" s="616" t="s">
        <v>337</v>
      </c>
      <c r="B9" s="452">
        <v>130000</v>
      </c>
      <c r="C9" s="453">
        <v>130000</v>
      </c>
      <c r="D9" s="453">
        <v>285000</v>
      </c>
      <c r="E9" s="531">
        <v>1.1919999999999999</v>
      </c>
      <c r="F9" s="592">
        <v>1.1919999999999999</v>
      </c>
    </row>
    <row r="10" spans="1:6" ht="27.6">
      <c r="A10" s="810" t="s">
        <v>408</v>
      </c>
      <c r="B10" s="616" t="s">
        <v>218</v>
      </c>
      <c r="C10" s="252" t="s">
        <v>218</v>
      </c>
      <c r="D10" s="252" t="s">
        <v>218</v>
      </c>
      <c r="E10" s="875" t="s">
        <v>218</v>
      </c>
      <c r="F10" s="874" t="s">
        <v>218</v>
      </c>
    </row>
    <row r="11" spans="1:6">
      <c r="A11" s="889" t="s">
        <v>409</v>
      </c>
      <c r="B11" s="616" t="s">
        <v>218</v>
      </c>
      <c r="C11" s="252" t="s">
        <v>218</v>
      </c>
      <c r="D11" s="252" t="s">
        <v>218</v>
      </c>
      <c r="E11" s="875" t="s">
        <v>218</v>
      </c>
      <c r="F11" s="874" t="s">
        <v>218</v>
      </c>
    </row>
    <row r="12" spans="1:6">
      <c r="A12" s="889" t="s">
        <v>410</v>
      </c>
      <c r="B12" s="616" t="s">
        <v>218</v>
      </c>
      <c r="C12" s="252" t="s">
        <v>218</v>
      </c>
      <c r="D12" s="252" t="s">
        <v>218</v>
      </c>
      <c r="E12" s="875" t="s">
        <v>218</v>
      </c>
      <c r="F12" s="874" t="s">
        <v>218</v>
      </c>
    </row>
    <row r="13" spans="1:6">
      <c r="A13" s="616" t="s">
        <v>339</v>
      </c>
      <c r="B13" s="452">
        <v>-139180</v>
      </c>
      <c r="C13" s="453">
        <v>-139180</v>
      </c>
      <c r="D13" s="453">
        <v>-139180</v>
      </c>
      <c r="E13" s="875" t="s">
        <v>219</v>
      </c>
      <c r="F13" s="874" t="s">
        <v>219</v>
      </c>
    </row>
    <row r="14" spans="1:6">
      <c r="A14" s="616" t="s">
        <v>447</v>
      </c>
      <c r="B14" s="616" t="s">
        <v>218</v>
      </c>
      <c r="C14" s="453">
        <v>-35204</v>
      </c>
      <c r="D14" s="252" t="s">
        <v>218</v>
      </c>
      <c r="E14" s="875" t="s">
        <v>218</v>
      </c>
      <c r="F14" s="874" t="s">
        <v>218</v>
      </c>
    </row>
    <row r="15" spans="1:6" s="3" customFormat="1" ht="15" thickBot="1">
      <c r="A15" s="890" t="s">
        <v>411</v>
      </c>
      <c r="B15" s="762">
        <v>1826436</v>
      </c>
      <c r="C15" s="680">
        <v>2449642</v>
      </c>
      <c r="D15" s="764">
        <v>2245780</v>
      </c>
      <c r="E15" s="678">
        <v>-8.3000000000000004E-2</v>
      </c>
      <c r="F15" s="910">
        <v>0.23</v>
      </c>
    </row>
    <row r="16" spans="1:6" s="27" customFormat="1" ht="15" thickBot="1">
      <c r="A16" s="891"/>
      <c r="B16" s="891"/>
      <c r="C16" s="891"/>
      <c r="D16" s="891"/>
      <c r="E16" s="911"/>
      <c r="F16" s="911"/>
    </row>
    <row r="17" spans="1:6" ht="16.2">
      <c r="A17" s="667" t="s">
        <v>879</v>
      </c>
      <c r="B17" s="447">
        <v>1552693</v>
      </c>
      <c r="C17" s="448">
        <v>2183682</v>
      </c>
      <c r="D17" s="449">
        <v>1823859</v>
      </c>
      <c r="E17" s="618">
        <v>-0.16500000000000001</v>
      </c>
      <c r="F17" s="906">
        <v>0.17499999999999999</v>
      </c>
    </row>
    <row r="18" spans="1:6" s="3" customFormat="1" ht="16.8" thickBot="1">
      <c r="A18" s="876" t="s">
        <v>880</v>
      </c>
      <c r="B18" s="462">
        <v>273743</v>
      </c>
      <c r="C18" s="463">
        <v>265960</v>
      </c>
      <c r="D18" s="464">
        <v>426804</v>
      </c>
      <c r="E18" s="621">
        <v>0.60499999999999998</v>
      </c>
      <c r="F18" s="912">
        <v>0.55900000000000005</v>
      </c>
    </row>
    <row r="19" spans="1:6" s="27" customFormat="1" ht="15" thickBot="1">
      <c r="A19" s="891"/>
      <c r="B19" s="879"/>
      <c r="C19" s="879"/>
      <c r="D19" s="879"/>
      <c r="E19" s="883"/>
      <c r="F19" s="883"/>
    </row>
    <row r="20" spans="1:6" s="27" customFormat="1" ht="16.8" thickBot="1">
      <c r="A20" s="699" t="s">
        <v>881</v>
      </c>
      <c r="B20" s="467">
        <v>13030959</v>
      </c>
      <c r="C20" s="468">
        <v>12356336</v>
      </c>
      <c r="D20" s="468">
        <v>12595303</v>
      </c>
      <c r="E20" s="624">
        <v>1.9E-2</v>
      </c>
      <c r="F20" s="913">
        <v>-3.3000000000000002E-2</v>
      </c>
    </row>
    <row r="21" spans="1:6">
      <c r="A21" s="616" t="s">
        <v>413</v>
      </c>
      <c r="B21" s="897">
        <v>10929378</v>
      </c>
      <c r="C21" s="898">
        <v>10314642</v>
      </c>
      <c r="D21" s="899">
        <v>10530894</v>
      </c>
      <c r="E21" s="618">
        <v>2.1000000000000001E-2</v>
      </c>
      <c r="F21" s="906">
        <v>-3.5999999999999997E-2</v>
      </c>
    </row>
    <row r="22" spans="1:6" ht="16.2">
      <c r="A22" s="667" t="s">
        <v>882</v>
      </c>
      <c r="B22" s="900">
        <v>152782</v>
      </c>
      <c r="C22" s="901">
        <v>134862</v>
      </c>
      <c r="D22" s="902">
        <v>184495</v>
      </c>
      <c r="E22" s="531">
        <v>0.36799999999999999</v>
      </c>
      <c r="F22" s="592">
        <v>0.20799999999999999</v>
      </c>
    </row>
    <row r="23" spans="1:6" s="3" customFormat="1" ht="15" thickBot="1">
      <c r="A23" s="876" t="s">
        <v>414</v>
      </c>
      <c r="B23" s="762">
        <v>1948798</v>
      </c>
      <c r="C23" s="680">
        <v>1906832</v>
      </c>
      <c r="D23" s="764">
        <v>1879913</v>
      </c>
      <c r="E23" s="621">
        <v>-1.4E-2</v>
      </c>
      <c r="F23" s="912">
        <v>-3.5000000000000003E-2</v>
      </c>
    </row>
    <row r="24" spans="1:6" s="27" customFormat="1" ht="15" thickBot="1">
      <c r="A24" s="891"/>
      <c r="B24" s="879"/>
      <c r="C24" s="879"/>
      <c r="D24" s="879"/>
      <c r="E24" s="883"/>
      <c r="F24" s="883"/>
    </row>
    <row r="25" spans="1:6" s="27" customFormat="1" ht="15" thickBot="1">
      <c r="A25" s="699" t="s">
        <v>415</v>
      </c>
      <c r="B25" s="838">
        <v>1448821</v>
      </c>
      <c r="C25" s="740">
        <v>1373162</v>
      </c>
      <c r="D25" s="740">
        <v>1399942</v>
      </c>
      <c r="E25" s="624">
        <v>0.02</v>
      </c>
      <c r="F25" s="913">
        <v>-3.4000000000000002E-2</v>
      </c>
    </row>
    <row r="26" spans="1:6">
      <c r="A26" s="667" t="s">
        <v>416</v>
      </c>
      <c r="B26" s="914">
        <v>1092938</v>
      </c>
      <c r="C26" s="915">
        <v>1031464</v>
      </c>
      <c r="D26" s="915">
        <v>1053089</v>
      </c>
      <c r="E26" s="618">
        <v>2.1000000000000001E-2</v>
      </c>
      <c r="F26" s="906">
        <v>-3.5999999999999997E-2</v>
      </c>
    </row>
    <row r="27" spans="1:6">
      <c r="A27" s="667" t="s">
        <v>417</v>
      </c>
      <c r="B27" s="231">
        <v>15278</v>
      </c>
      <c r="C27" s="232">
        <v>13486</v>
      </c>
      <c r="D27" s="232">
        <v>18450</v>
      </c>
      <c r="E27" s="531">
        <v>0.36799999999999999</v>
      </c>
      <c r="F27" s="592">
        <v>0.20799999999999999</v>
      </c>
    </row>
    <row r="28" spans="1:6">
      <c r="A28" s="667" t="s">
        <v>418</v>
      </c>
      <c r="B28" s="231">
        <v>194880</v>
      </c>
      <c r="C28" s="232">
        <v>190683</v>
      </c>
      <c r="D28" s="232">
        <v>187991</v>
      </c>
      <c r="E28" s="531">
        <v>-1.4E-2</v>
      </c>
      <c r="F28" s="592">
        <v>-3.5000000000000003E-2</v>
      </c>
    </row>
    <row r="29" spans="1:6" s="3" customFormat="1" ht="15" thickBot="1">
      <c r="A29" s="620" t="s">
        <v>419</v>
      </c>
      <c r="B29" s="675">
        <v>145725</v>
      </c>
      <c r="C29" s="676">
        <v>137528</v>
      </c>
      <c r="D29" s="677">
        <v>140412</v>
      </c>
      <c r="E29" s="621">
        <v>2.1000000000000001E-2</v>
      </c>
      <c r="F29" s="912">
        <v>-3.5999999999999997E-2</v>
      </c>
    </row>
    <row r="30" spans="1:6" s="27" customFormat="1" ht="15" thickBot="1">
      <c r="A30" s="891"/>
      <c r="B30" s="879"/>
      <c r="C30" s="879"/>
      <c r="D30" s="879"/>
      <c r="E30" s="883"/>
      <c r="F30" s="916"/>
    </row>
    <row r="31" spans="1:6" s="27" customFormat="1" ht="16.8" thickBot="1">
      <c r="A31" s="623" t="s">
        <v>883</v>
      </c>
      <c r="B31" s="838">
        <v>1653165</v>
      </c>
      <c r="C31" s="740">
        <v>2097427</v>
      </c>
      <c r="D31" s="741">
        <v>1718640</v>
      </c>
      <c r="E31" s="624">
        <v>-0.18099999999999999</v>
      </c>
      <c r="F31" s="913">
        <v>0.04</v>
      </c>
    </row>
    <row r="32" spans="1:6">
      <c r="A32" s="616" t="s">
        <v>420</v>
      </c>
      <c r="B32" s="672">
        <v>1538613</v>
      </c>
      <c r="C32" s="671">
        <v>2360805</v>
      </c>
      <c r="D32" s="671">
        <v>1960882</v>
      </c>
      <c r="E32" s="618">
        <v>-0.16900000000000001</v>
      </c>
      <c r="F32" s="906">
        <v>0.27400000000000002</v>
      </c>
    </row>
    <row r="33" spans="1:6">
      <c r="A33" s="616" t="s">
        <v>421</v>
      </c>
      <c r="B33" s="672">
        <v>329218</v>
      </c>
      <c r="C33" s="671">
        <v>-35204</v>
      </c>
      <c r="D33" s="671">
        <v>88907</v>
      </c>
      <c r="E33" s="531">
        <v>1.526</v>
      </c>
      <c r="F33" s="592">
        <v>-0.73</v>
      </c>
    </row>
    <row r="34" spans="1:6">
      <c r="A34" s="616" t="s">
        <v>422</v>
      </c>
      <c r="B34" s="672">
        <v>5549</v>
      </c>
      <c r="C34" s="671">
        <v>7691</v>
      </c>
      <c r="D34" s="671">
        <v>2904</v>
      </c>
      <c r="E34" s="531">
        <v>-0.622</v>
      </c>
      <c r="F34" s="592">
        <v>-0.47699999999999998</v>
      </c>
    </row>
    <row r="35" spans="1:6">
      <c r="A35" s="616" t="s">
        <v>423</v>
      </c>
      <c r="B35" s="672">
        <v>-219993</v>
      </c>
      <c r="C35" s="671">
        <v>-235627</v>
      </c>
      <c r="D35" s="671">
        <v>-242350</v>
      </c>
      <c r="E35" s="531">
        <v>2.9000000000000001E-2</v>
      </c>
      <c r="F35" s="592">
        <v>0.10199999999999999</v>
      </c>
    </row>
    <row r="36" spans="1:6">
      <c r="A36" s="616" t="s">
        <v>448</v>
      </c>
      <c r="B36" s="875" t="s">
        <v>218</v>
      </c>
      <c r="C36" s="827" t="s">
        <v>218</v>
      </c>
      <c r="D36" s="671">
        <v>-91468</v>
      </c>
      <c r="E36" s="875" t="s">
        <v>407</v>
      </c>
      <c r="F36" s="874" t="s">
        <v>407</v>
      </c>
    </row>
    <row r="37" spans="1:6" s="3" customFormat="1" ht="15" thickBot="1">
      <c r="A37" s="620" t="s">
        <v>424</v>
      </c>
      <c r="B37" s="878">
        <v>-223</v>
      </c>
      <c r="C37" s="853">
        <v>-238</v>
      </c>
      <c r="D37" s="853">
        <v>-234</v>
      </c>
      <c r="E37" s="621">
        <v>-1.9E-2</v>
      </c>
      <c r="F37" s="912">
        <v>0.05</v>
      </c>
    </row>
    <row r="38" spans="1:6" s="27" customFormat="1" ht="15" thickBot="1">
      <c r="A38" s="891"/>
      <c r="B38" s="891"/>
      <c r="C38" s="891"/>
      <c r="D38" s="891"/>
      <c r="E38" s="911"/>
      <c r="F38" s="911"/>
    </row>
    <row r="39" spans="1:6" s="27" customFormat="1" ht="16.8" thickBot="1">
      <c r="A39" s="699" t="s">
        <v>884</v>
      </c>
      <c r="B39" s="838">
        <v>12447266</v>
      </c>
      <c r="C39" s="740">
        <v>11851948</v>
      </c>
      <c r="D39" s="740">
        <v>11546385</v>
      </c>
      <c r="E39" s="624">
        <v>-2.5999999999999999E-2</v>
      </c>
      <c r="F39" s="913">
        <v>-7.1999999999999995E-2</v>
      </c>
    </row>
    <row r="40" spans="1:6">
      <c r="A40" s="667" t="s">
        <v>425</v>
      </c>
      <c r="B40" s="668">
        <v>13030959</v>
      </c>
      <c r="C40" s="669">
        <v>12356336</v>
      </c>
      <c r="D40" s="670">
        <v>12595303</v>
      </c>
      <c r="E40" s="618">
        <v>1.9E-2</v>
      </c>
      <c r="F40" s="906">
        <v>-3.3000000000000002E-2</v>
      </c>
    </row>
    <row r="41" spans="1:6">
      <c r="A41" s="616" t="s">
        <v>426</v>
      </c>
      <c r="B41" s="672">
        <v>583693</v>
      </c>
      <c r="C41" s="671">
        <v>746454</v>
      </c>
      <c r="D41" s="673">
        <v>840797</v>
      </c>
      <c r="E41" s="531">
        <v>0.126</v>
      </c>
      <c r="F41" s="592">
        <v>0.44</v>
      </c>
    </row>
    <row r="42" spans="1:6" ht="27.6">
      <c r="A42" s="810" t="s">
        <v>427</v>
      </c>
      <c r="B42" s="917" t="s">
        <v>218</v>
      </c>
      <c r="C42" s="671">
        <v>242065</v>
      </c>
      <c r="D42" s="673">
        <v>226264</v>
      </c>
      <c r="E42" s="531">
        <v>-6.5000000000000002E-2</v>
      </c>
      <c r="F42" s="874" t="s">
        <v>406</v>
      </c>
    </row>
    <row r="43" spans="1:6">
      <c r="A43" s="616" t="s">
        <v>449</v>
      </c>
      <c r="B43" s="917" t="s">
        <v>218</v>
      </c>
      <c r="C43" s="827" t="s">
        <v>218</v>
      </c>
      <c r="D43" s="673">
        <v>426732</v>
      </c>
      <c r="E43" s="875" t="s">
        <v>407</v>
      </c>
      <c r="F43" s="874" t="s">
        <v>407</v>
      </c>
    </row>
    <row r="44" spans="1:6" s="3" customFormat="1" ht="28.2" thickBot="1">
      <c r="A44" s="904" t="s">
        <v>428</v>
      </c>
      <c r="B44" s="918" t="s">
        <v>218</v>
      </c>
      <c r="C44" s="853"/>
      <c r="D44" s="881">
        <v>7652</v>
      </c>
      <c r="E44" s="878" t="s">
        <v>407</v>
      </c>
      <c r="F44" s="877" t="s">
        <v>407</v>
      </c>
    </row>
    <row r="45" spans="1:6">
      <c r="A45" s="252"/>
      <c r="B45" s="754"/>
      <c r="C45" s="754"/>
      <c r="D45" s="754"/>
      <c r="E45" s="689"/>
      <c r="F45" s="689"/>
    </row>
    <row r="46" spans="1:6" s="3" customFormat="1" ht="15" thickBot="1">
      <c r="A46" s="763" t="s">
        <v>429</v>
      </c>
      <c r="B46" s="763"/>
      <c r="C46" s="919"/>
      <c r="D46" s="763"/>
      <c r="E46" s="920"/>
      <c r="F46" s="920"/>
    </row>
    <row r="47" spans="1:6" ht="16.2">
      <c r="A47" s="810" t="s">
        <v>885</v>
      </c>
      <c r="B47" s="618">
        <v>0.1192</v>
      </c>
      <c r="C47" s="619">
        <v>0.1767</v>
      </c>
      <c r="D47" s="906">
        <v>0.14480000000000001</v>
      </c>
      <c r="E47" s="907" t="s">
        <v>450</v>
      </c>
      <c r="F47" s="921" t="s">
        <v>451</v>
      </c>
    </row>
    <row r="48" spans="1:6" ht="16.2">
      <c r="A48" s="908" t="s">
        <v>886</v>
      </c>
      <c r="B48" s="531">
        <v>0.1328</v>
      </c>
      <c r="C48" s="415">
        <v>0.17699999999999999</v>
      </c>
      <c r="D48" s="592">
        <v>0.14879999999999999</v>
      </c>
      <c r="E48" s="827" t="s">
        <v>93</v>
      </c>
      <c r="F48" s="874" t="s">
        <v>452</v>
      </c>
    </row>
    <row r="49" spans="1:6" ht="16.2">
      <c r="A49" s="810" t="s">
        <v>887</v>
      </c>
      <c r="B49" s="531">
        <v>0.14019999999999999</v>
      </c>
      <c r="C49" s="415">
        <v>0.19819999999999999</v>
      </c>
      <c r="D49" s="592">
        <v>0.17829999999999999</v>
      </c>
      <c r="E49" s="827" t="s">
        <v>453</v>
      </c>
      <c r="F49" s="874" t="s">
        <v>454</v>
      </c>
    </row>
    <row r="50" spans="1:6" s="3" customFormat="1" ht="15" thickBot="1">
      <c r="A50" s="904" t="s">
        <v>436</v>
      </c>
      <c r="B50" s="878">
        <v>7.13</v>
      </c>
      <c r="C50" s="853">
        <v>5.04</v>
      </c>
      <c r="D50" s="877">
        <v>5.61</v>
      </c>
      <c r="E50" s="622">
        <v>0.112</v>
      </c>
      <c r="F50" s="912">
        <v>-0.214</v>
      </c>
    </row>
    <row r="51" spans="1:6">
      <c r="A51" s="909"/>
      <c r="B51" s="827"/>
      <c r="C51" s="827"/>
      <c r="D51" s="827"/>
      <c r="E51" s="689"/>
      <c r="F51" s="689"/>
    </row>
    <row r="52" spans="1:6">
      <c r="A52" s="1255" t="s">
        <v>437</v>
      </c>
      <c r="B52" s="1255"/>
      <c r="C52" s="1255"/>
      <c r="D52" s="1255"/>
      <c r="E52" s="1255"/>
      <c r="F52" s="1255"/>
    </row>
    <row r="53" spans="1:6">
      <c r="A53" s="1255" t="s">
        <v>438</v>
      </c>
      <c r="B53" s="1255"/>
      <c r="C53" s="1255"/>
      <c r="D53" s="1255"/>
      <c r="E53" s="1255"/>
      <c r="F53" s="1255"/>
    </row>
    <row r="54" spans="1:6" ht="22.5" customHeight="1">
      <c r="A54" s="1255" t="s">
        <v>439</v>
      </c>
      <c r="B54" s="1255"/>
      <c r="C54" s="1255"/>
      <c r="D54" s="1255"/>
      <c r="E54" s="1255"/>
      <c r="F54" s="1255"/>
    </row>
    <row r="55" spans="1:6" ht="33.75" customHeight="1">
      <c r="A55" s="1255" t="s">
        <v>440</v>
      </c>
      <c r="B55" s="1255"/>
      <c r="C55" s="1255"/>
      <c r="D55" s="1255"/>
      <c r="E55" s="1255"/>
      <c r="F55" s="1255"/>
    </row>
    <row r="56" spans="1:6">
      <c r="A56" s="1255" t="s">
        <v>441</v>
      </c>
      <c r="B56" s="1255"/>
      <c r="C56" s="1255"/>
      <c r="D56" s="1255"/>
      <c r="E56" s="1255"/>
      <c r="F56" s="1255"/>
    </row>
    <row r="57" spans="1:6" ht="33.75" customHeight="1">
      <c r="A57" s="1255" t="s">
        <v>442</v>
      </c>
      <c r="B57" s="1255"/>
      <c r="C57" s="1255"/>
      <c r="D57" s="1255"/>
      <c r="E57" s="1255"/>
      <c r="F57" s="1255"/>
    </row>
    <row r="58" spans="1:6" ht="45" customHeight="1">
      <c r="A58" s="1255" t="s">
        <v>443</v>
      </c>
      <c r="B58" s="1255"/>
      <c r="C58" s="1255"/>
      <c r="D58" s="1255"/>
      <c r="E58" s="1255"/>
      <c r="F58" s="1255"/>
    </row>
    <row r="59" spans="1:6">
      <c r="A59" s="1255" t="s">
        <v>444</v>
      </c>
      <c r="B59" s="1255"/>
      <c r="C59" s="1255"/>
      <c r="D59" s="1255"/>
      <c r="E59" s="1255"/>
      <c r="F59" s="1255"/>
    </row>
    <row r="60" spans="1:6">
      <c r="A60" s="1255" t="s">
        <v>445</v>
      </c>
      <c r="B60" s="1255"/>
      <c r="C60" s="1255"/>
      <c r="D60" s="1255"/>
      <c r="E60" s="1255"/>
      <c r="F60" s="1255"/>
    </row>
    <row r="61" spans="1:6" ht="22.5" customHeight="1">
      <c r="A61" s="1255" t="s">
        <v>446</v>
      </c>
      <c r="B61" s="1255"/>
      <c r="C61" s="1255"/>
      <c r="D61" s="1255"/>
      <c r="E61" s="1255"/>
      <c r="F61" s="1255"/>
    </row>
    <row r="62" spans="1:6">
      <c r="A62" s="1255"/>
      <c r="B62" s="1255"/>
      <c r="C62" s="1255"/>
      <c r="D62" s="1255"/>
      <c r="E62" s="1255"/>
      <c r="F62" s="1255"/>
    </row>
  </sheetData>
  <mergeCells count="13">
    <mergeCell ref="A55:F55"/>
    <mergeCell ref="B1:D1"/>
    <mergeCell ref="E1:F1"/>
    <mergeCell ref="A52:F52"/>
    <mergeCell ref="A53:F53"/>
    <mergeCell ref="A54:F54"/>
    <mergeCell ref="A62:F62"/>
    <mergeCell ref="A56:F56"/>
    <mergeCell ref="A57:F57"/>
    <mergeCell ref="A58:F58"/>
    <mergeCell ref="A59:F59"/>
    <mergeCell ref="A60:F60"/>
    <mergeCell ref="A61:F61"/>
  </mergeCells>
  <hyperlinks>
    <hyperlink ref="A3" location="Índice!A1" display="Volver al índice" xr:uid="{4E546201-3177-427C-816E-7F7C6FACE12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5404-A978-4223-B8E9-B6A742FD1534}">
  <sheetPr>
    <tabColor rgb="FFD0CECE"/>
  </sheetPr>
  <dimension ref="A1:S36"/>
  <sheetViews>
    <sheetView showGridLines="0" topLeftCell="A11" workbookViewId="0">
      <selection activeCell="A32" sqref="A32"/>
    </sheetView>
  </sheetViews>
  <sheetFormatPr baseColWidth="10" defaultColWidth="11.44140625" defaultRowHeight="14.4"/>
  <cols>
    <col min="1" max="1" width="29.44140625" customWidth="1"/>
    <col min="2" max="2" width="16.44140625" customWidth="1"/>
    <col min="3" max="4" width="11" bestFit="1" customWidth="1"/>
    <col min="5" max="6" width="11.109375" bestFit="1" customWidth="1"/>
    <col min="10" max="10" width="14.44140625" customWidth="1"/>
    <col min="12" max="12" width="14.109375" customWidth="1"/>
    <col min="13" max="13" width="14.44140625" customWidth="1"/>
  </cols>
  <sheetData>
    <row r="1" spans="1:19" s="1" customFormat="1" ht="15" customHeight="1">
      <c r="A1" s="359" t="s">
        <v>784</v>
      </c>
      <c r="B1" s="1292" t="s">
        <v>168</v>
      </c>
      <c r="C1" s="1293"/>
      <c r="D1" s="1294"/>
      <c r="E1" s="1298" t="s">
        <v>481</v>
      </c>
      <c r="F1" s="1299"/>
      <c r="G1" s="441"/>
    </row>
    <row r="2" spans="1:19" s="160" customFormat="1" ht="15" thickBot="1">
      <c r="A2" s="922"/>
      <c r="B2" s="613" t="s">
        <v>169</v>
      </c>
      <c r="C2" s="614" t="s">
        <v>170</v>
      </c>
      <c r="D2" s="615" t="s">
        <v>171</v>
      </c>
      <c r="E2" s="923" t="s">
        <v>49</v>
      </c>
      <c r="F2" s="924" t="s">
        <v>50</v>
      </c>
      <c r="G2" s="922"/>
    </row>
    <row r="3" spans="1:19">
      <c r="A3" s="925" t="s">
        <v>482</v>
      </c>
      <c r="B3" s="926">
        <v>404</v>
      </c>
      <c r="C3" s="927">
        <v>388</v>
      </c>
      <c r="D3" s="928">
        <v>388</v>
      </c>
      <c r="E3" s="927">
        <f>D3-C3</f>
        <v>0</v>
      </c>
      <c r="F3" s="927">
        <f>+D3-B3</f>
        <v>-16</v>
      </c>
      <c r="G3" s="258"/>
    </row>
    <row r="4" spans="1:19">
      <c r="A4" s="925" t="s">
        <v>483</v>
      </c>
      <c r="B4" s="926">
        <v>2290</v>
      </c>
      <c r="C4" s="927">
        <v>2317</v>
      </c>
      <c r="D4" s="928">
        <v>2306</v>
      </c>
      <c r="E4" s="927">
        <f>D4-C4</f>
        <v>-11</v>
      </c>
      <c r="F4" s="927">
        <f>+D4-B4</f>
        <v>16</v>
      </c>
      <c r="G4" s="258"/>
    </row>
    <row r="5" spans="1:19" s="161" customFormat="1">
      <c r="A5" s="929" t="s">
        <v>484</v>
      </c>
      <c r="B5" s="930">
        <v>6869</v>
      </c>
      <c r="C5" s="931">
        <v>7003</v>
      </c>
      <c r="D5" s="932">
        <v>6860</v>
      </c>
      <c r="E5" s="931">
        <f>D5-C5</f>
        <v>-143</v>
      </c>
      <c r="F5" s="931">
        <f>+D5-B5</f>
        <v>-9</v>
      </c>
      <c r="G5" s="933"/>
    </row>
    <row r="6" spans="1:19" s="161" customFormat="1">
      <c r="A6" s="929" t="s">
        <v>485</v>
      </c>
      <c r="B6" s="930">
        <f>+SUM(B3:B5)</f>
        <v>9563</v>
      </c>
      <c r="C6" s="931">
        <f>SUM(C3:C5)</f>
        <v>9708</v>
      </c>
      <c r="D6" s="932">
        <f>SUM(D3:D5)</f>
        <v>9554</v>
      </c>
      <c r="E6" s="931">
        <f>D6-C6</f>
        <v>-154</v>
      </c>
      <c r="F6" s="931">
        <f>+D6-B6</f>
        <v>-9</v>
      </c>
      <c r="G6" s="933"/>
    </row>
    <row r="7" spans="1:19">
      <c r="A7" s="258"/>
      <c r="B7" s="258"/>
      <c r="C7" s="258"/>
      <c r="D7" s="258"/>
      <c r="E7" s="258"/>
      <c r="F7" s="258"/>
      <c r="G7" s="258"/>
      <c r="H7" s="7"/>
      <c r="I7" s="7"/>
      <c r="J7" s="7"/>
      <c r="K7" s="7"/>
      <c r="L7" s="7"/>
      <c r="M7" s="7"/>
      <c r="N7" s="7"/>
      <c r="O7" s="7"/>
      <c r="P7" s="7"/>
      <c r="Q7" s="7"/>
      <c r="R7" s="7"/>
      <c r="S7" s="7"/>
    </row>
    <row r="8" spans="1:19" s="3" customFormat="1" ht="15" customHeight="1" thickBot="1">
      <c r="A8" s="465"/>
      <c r="B8" s="465"/>
      <c r="C8" s="465"/>
      <c r="D8" s="465"/>
      <c r="E8" s="465"/>
      <c r="F8" s="465"/>
      <c r="G8" s="465"/>
      <c r="H8" s="16"/>
      <c r="I8" s="16"/>
      <c r="J8" s="16"/>
      <c r="K8" s="16"/>
      <c r="L8" s="16"/>
      <c r="M8" s="16"/>
      <c r="N8" s="16"/>
      <c r="O8" s="16"/>
      <c r="P8" s="16"/>
      <c r="Q8" s="16"/>
      <c r="R8" s="16"/>
      <c r="S8" s="16"/>
    </row>
    <row r="9" spans="1:19" s="53" customFormat="1" ht="18" customHeight="1">
      <c r="A9" s="359" t="s">
        <v>783</v>
      </c>
      <c r="B9" s="934" t="s">
        <v>29</v>
      </c>
      <c r="C9" s="935" t="s">
        <v>30</v>
      </c>
      <c r="D9" s="163" t="s">
        <v>31</v>
      </c>
      <c r="E9" s="936"/>
      <c r="F9" s="936"/>
      <c r="G9" s="936"/>
      <c r="H9" s="52"/>
      <c r="I9" s="52"/>
      <c r="J9" s="52"/>
      <c r="K9" s="52"/>
      <c r="L9" s="52"/>
      <c r="M9" s="52"/>
      <c r="N9" s="52"/>
      <c r="O9" s="52"/>
      <c r="P9" s="52"/>
      <c r="Q9" s="52"/>
      <c r="R9" s="52"/>
      <c r="S9" s="52"/>
    </row>
    <row r="10" spans="1:19" s="30" customFormat="1" ht="15" thickBot="1">
      <c r="A10" s="205" t="s">
        <v>51</v>
      </c>
      <c r="B10" s="499"/>
      <c r="C10" s="500"/>
      <c r="D10" s="500"/>
      <c r="E10" s="575"/>
      <c r="F10" s="575"/>
      <c r="G10" s="575"/>
      <c r="H10" s="31"/>
      <c r="I10" s="31"/>
      <c r="J10" s="31"/>
      <c r="K10" s="31"/>
      <c r="L10" s="31"/>
      <c r="M10" s="31"/>
      <c r="N10" s="31"/>
      <c r="O10" s="31"/>
      <c r="P10" s="31"/>
      <c r="Q10" s="31"/>
      <c r="R10" s="31"/>
      <c r="S10" s="31"/>
    </row>
    <row r="11" spans="1:19">
      <c r="A11" s="785" t="s">
        <v>486</v>
      </c>
      <c r="B11" s="937">
        <v>0.81732688028992817</v>
      </c>
      <c r="C11" s="938">
        <v>0.86178082191780825</v>
      </c>
      <c r="D11" s="938">
        <v>0.86775512078625883</v>
      </c>
      <c r="E11" s="258"/>
      <c r="F11" s="258"/>
      <c r="G11" s="258"/>
      <c r="H11" s="7"/>
      <c r="I11" s="7"/>
      <c r="J11" s="7"/>
      <c r="K11" s="7"/>
      <c r="L11" s="7"/>
      <c r="M11" s="7"/>
      <c r="N11" s="7"/>
      <c r="O11" s="7"/>
      <c r="P11" s="7"/>
      <c r="Q11" s="7"/>
      <c r="R11" s="7"/>
      <c r="S11" s="7"/>
    </row>
    <row r="12" spans="1:19">
      <c r="A12" s="785" t="s">
        <v>487</v>
      </c>
      <c r="B12" s="937">
        <v>0.73792650464963527</v>
      </c>
      <c r="C12" s="938">
        <v>0.80140855723245563</v>
      </c>
      <c r="D12" s="938">
        <v>0.80878107185934245</v>
      </c>
      <c r="E12" s="258"/>
      <c r="F12" s="258"/>
      <c r="G12" s="258"/>
      <c r="H12" s="7"/>
      <c r="I12" s="7"/>
      <c r="J12" s="7"/>
      <c r="K12" s="7"/>
      <c r="L12" s="7"/>
      <c r="M12" s="7"/>
      <c r="N12" s="7"/>
      <c r="O12" s="7"/>
      <c r="P12" s="7"/>
      <c r="Q12" s="7"/>
      <c r="R12" s="7"/>
      <c r="S12" s="7"/>
    </row>
    <row r="13" spans="1:19" s="3" customFormat="1" ht="15" thickBot="1">
      <c r="A13" s="939" t="s">
        <v>488</v>
      </c>
      <c r="B13" s="940">
        <v>0.42548287614005487</v>
      </c>
      <c r="C13" s="941">
        <v>0.53616143034545627</v>
      </c>
      <c r="D13" s="941">
        <v>0.549685240174284</v>
      </c>
      <c r="E13" s="465"/>
      <c r="F13" s="465"/>
      <c r="G13" s="465"/>
      <c r="H13" s="16"/>
      <c r="I13" s="16"/>
      <c r="J13" s="16"/>
      <c r="K13" s="16"/>
      <c r="L13" s="16"/>
      <c r="M13" s="16"/>
      <c r="N13" s="16"/>
      <c r="O13" s="16"/>
      <c r="P13" s="16"/>
      <c r="Q13" s="16"/>
      <c r="R13" s="16"/>
      <c r="S13" s="16"/>
    </row>
    <row r="14" spans="1:19">
      <c r="A14" s="258"/>
      <c r="B14" s="258"/>
      <c r="C14" s="258"/>
      <c r="D14" s="258"/>
      <c r="E14" s="258"/>
      <c r="F14" s="258"/>
      <c r="G14" s="258"/>
      <c r="H14" s="7"/>
      <c r="I14" s="7"/>
      <c r="J14" s="7"/>
      <c r="K14" s="7"/>
      <c r="L14" s="7"/>
      <c r="M14" s="7"/>
      <c r="N14" s="7"/>
      <c r="O14" s="7"/>
      <c r="P14" s="7"/>
      <c r="Q14" s="7"/>
      <c r="R14" s="7"/>
      <c r="S14" s="7"/>
    </row>
    <row r="15" spans="1:19" s="3" customFormat="1" ht="15" thickBot="1">
      <c r="A15" s="465"/>
      <c r="B15" s="465"/>
      <c r="C15" s="465"/>
      <c r="D15" s="465"/>
      <c r="E15" s="465"/>
      <c r="F15" s="465"/>
      <c r="G15" s="258"/>
      <c r="H15" s="7"/>
      <c r="I15" s="16"/>
      <c r="J15" s="16"/>
      <c r="K15" s="16"/>
      <c r="L15" s="16"/>
      <c r="M15" s="16"/>
      <c r="N15" s="16"/>
      <c r="O15" s="16"/>
      <c r="P15" s="16"/>
      <c r="Q15" s="16"/>
      <c r="R15" s="16"/>
      <c r="S15" s="16"/>
    </row>
    <row r="16" spans="1:19" s="24" customFormat="1">
      <c r="A16" s="942"/>
      <c r="B16" s="1298" t="s">
        <v>489</v>
      </c>
      <c r="C16" s="1299"/>
      <c r="D16" s="1300"/>
      <c r="E16" s="1298" t="s">
        <v>47</v>
      </c>
      <c r="F16" s="1299"/>
      <c r="G16" s="936"/>
      <c r="H16" s="52"/>
      <c r="I16" s="52"/>
      <c r="J16" s="52"/>
      <c r="K16" s="8"/>
      <c r="L16" s="8"/>
      <c r="M16" s="8"/>
      <c r="N16" s="8"/>
      <c r="O16" s="8"/>
      <c r="P16" s="8"/>
      <c r="Q16" s="8"/>
      <c r="R16" s="8"/>
      <c r="S16" s="8"/>
    </row>
    <row r="17" spans="1:19" s="30" customFormat="1" ht="15" thickBot="1">
      <c r="A17" s="205" t="s">
        <v>51</v>
      </c>
      <c r="B17" s="572" t="s">
        <v>29</v>
      </c>
      <c r="C17" s="573" t="s">
        <v>30</v>
      </c>
      <c r="D17" s="574" t="s">
        <v>490</v>
      </c>
      <c r="E17" s="856" t="s">
        <v>49</v>
      </c>
      <c r="F17" s="857" t="s">
        <v>50</v>
      </c>
      <c r="G17" s="575"/>
      <c r="H17" s="31"/>
      <c r="I17" s="31"/>
      <c r="J17" s="31"/>
      <c r="K17" s="31"/>
      <c r="L17" s="31"/>
      <c r="M17" s="31"/>
      <c r="N17" s="31"/>
      <c r="O17" s="31"/>
      <c r="P17" s="31"/>
      <c r="Q17" s="31"/>
      <c r="R17" s="31"/>
      <c r="S17" s="31"/>
    </row>
    <row r="18" spans="1:19">
      <c r="A18" s="274" t="s">
        <v>491</v>
      </c>
      <c r="B18" s="943">
        <v>1196073</v>
      </c>
      <c r="C18" s="927">
        <v>1517113</v>
      </c>
      <c r="D18" s="186">
        <v>1079959</v>
      </c>
      <c r="E18" s="218">
        <v>-0.2881486085743119</v>
      </c>
      <c r="F18" s="187">
        <v>-9.7079358868564003E-2</v>
      </c>
      <c r="G18" s="258"/>
      <c r="H18" s="7"/>
      <c r="I18" s="7"/>
      <c r="J18" s="7"/>
      <c r="K18" s="7"/>
      <c r="L18" s="7"/>
      <c r="M18" s="7"/>
      <c r="N18" s="7"/>
      <c r="O18" s="7"/>
      <c r="P18" s="7"/>
      <c r="Q18" s="7"/>
      <c r="R18" s="7"/>
      <c r="S18" s="7"/>
    </row>
    <row r="19" spans="1:19">
      <c r="A19" s="274" t="s">
        <v>492</v>
      </c>
      <c r="B19" s="943">
        <v>469300</v>
      </c>
      <c r="C19" s="927">
        <v>258734</v>
      </c>
      <c r="D19" s="186">
        <v>265067</v>
      </c>
      <c r="E19" s="218">
        <v>2.447687586478775E-2</v>
      </c>
      <c r="F19" s="187">
        <v>-0.43518644790112937</v>
      </c>
      <c r="G19" s="258"/>
      <c r="H19" s="7"/>
      <c r="I19" s="7"/>
      <c r="J19" s="7"/>
      <c r="K19" s="7"/>
      <c r="L19" s="7"/>
      <c r="M19" s="7"/>
      <c r="N19" s="7"/>
      <c r="O19" s="7"/>
      <c r="P19" s="7"/>
      <c r="Q19" s="7"/>
      <c r="R19" s="7"/>
      <c r="S19" s="7"/>
    </row>
    <row r="20" spans="1:19" s="3" customFormat="1" ht="15" thickBot="1">
      <c r="A20" s="461" t="s">
        <v>493</v>
      </c>
      <c r="B20" s="277">
        <v>439591</v>
      </c>
      <c r="C20" s="278">
        <v>620133</v>
      </c>
      <c r="D20" s="201">
        <v>714816</v>
      </c>
      <c r="E20" s="835">
        <v>0.15268176342816786</v>
      </c>
      <c r="F20" s="836">
        <v>0.62609334586012899</v>
      </c>
      <c r="G20" s="465"/>
      <c r="H20" s="16"/>
      <c r="I20" s="16"/>
      <c r="J20" s="16"/>
      <c r="K20" s="16"/>
      <c r="L20" s="16"/>
      <c r="M20" s="16"/>
      <c r="N20" s="16"/>
      <c r="O20" s="16"/>
      <c r="P20" s="16"/>
      <c r="Q20" s="16"/>
      <c r="R20" s="16"/>
      <c r="S20" s="16"/>
    </row>
    <row r="21" spans="1:19" s="27" customFormat="1" ht="30">
      <c r="A21" s="944" t="s">
        <v>888</v>
      </c>
      <c r="B21" s="945">
        <v>2104964</v>
      </c>
      <c r="C21" s="740">
        <v>2395980</v>
      </c>
      <c r="D21" s="741">
        <v>2059842</v>
      </c>
      <c r="E21" s="946">
        <v>-0.14029248992061705</v>
      </c>
      <c r="F21" s="947">
        <v>-2.143599605503943E-2</v>
      </c>
      <c r="G21" s="471"/>
      <c r="H21" s="32"/>
      <c r="I21" s="32"/>
      <c r="J21" s="32"/>
      <c r="K21" s="32"/>
      <c r="L21" s="32"/>
      <c r="M21" s="32"/>
      <c r="N21" s="32"/>
      <c r="O21" s="32"/>
      <c r="P21" s="32"/>
      <c r="Q21" s="32"/>
      <c r="R21" s="32"/>
      <c r="S21" s="32"/>
    </row>
    <row r="22" spans="1:19">
      <c r="A22" s="258" t="s">
        <v>494</v>
      </c>
      <c r="B22" s="258"/>
      <c r="C22" s="258"/>
      <c r="D22" s="258"/>
      <c r="E22" s="258"/>
      <c r="F22" s="258"/>
      <c r="G22" s="258"/>
      <c r="H22" s="7"/>
      <c r="I22" s="7"/>
      <c r="J22" s="7"/>
      <c r="K22" s="7"/>
      <c r="L22" s="7"/>
      <c r="M22" s="7"/>
      <c r="N22" s="7"/>
      <c r="O22" s="7"/>
      <c r="P22" s="7"/>
      <c r="Q22" s="7"/>
      <c r="R22" s="7"/>
      <c r="S22" s="7"/>
    </row>
    <row r="23" spans="1:19" s="3" customFormat="1" ht="15" thickBot="1">
      <c r="A23" s="465"/>
      <c r="B23" s="465"/>
      <c r="C23" s="465"/>
      <c r="D23" s="465"/>
      <c r="E23" s="465"/>
      <c r="F23" s="465"/>
      <c r="G23" s="465"/>
      <c r="H23" s="16"/>
      <c r="I23" s="16"/>
      <c r="J23" s="16"/>
      <c r="K23" s="16"/>
      <c r="L23" s="16"/>
      <c r="M23" s="16"/>
      <c r="N23" s="16"/>
      <c r="O23" s="16"/>
      <c r="P23" s="16"/>
      <c r="Q23" s="16"/>
      <c r="R23" s="16"/>
      <c r="S23" s="16"/>
    </row>
    <row r="24" spans="1:19" s="24" customFormat="1">
      <c r="A24" s="359" t="s">
        <v>785</v>
      </c>
      <c r="B24" s="1292" t="s">
        <v>168</v>
      </c>
      <c r="C24" s="1293"/>
      <c r="D24" s="1294"/>
      <c r="E24" s="1292" t="s">
        <v>481</v>
      </c>
      <c r="F24" s="1293"/>
      <c r="G24" s="263"/>
      <c r="H24" s="8"/>
      <c r="I24" s="8"/>
      <c r="J24" s="8"/>
      <c r="K24" s="8"/>
      <c r="L24" s="8"/>
      <c r="M24" s="8"/>
      <c r="N24" s="8"/>
      <c r="O24" s="8"/>
      <c r="P24" s="8"/>
      <c r="Q24" s="8"/>
      <c r="R24" s="8"/>
      <c r="S24" s="8"/>
    </row>
    <row r="25" spans="1:19" s="30" customFormat="1" ht="15" thickBot="1">
      <c r="A25" s="829" t="s">
        <v>51</v>
      </c>
      <c r="B25" s="613" t="s">
        <v>169</v>
      </c>
      <c r="C25" s="614" t="s">
        <v>495</v>
      </c>
      <c r="D25" s="615" t="s">
        <v>171</v>
      </c>
      <c r="E25" s="856" t="s">
        <v>49</v>
      </c>
      <c r="F25" s="857" t="s">
        <v>50</v>
      </c>
      <c r="G25" s="575"/>
      <c r="H25" s="31"/>
      <c r="I25" s="31"/>
      <c r="J25" s="31"/>
      <c r="K25" s="31"/>
      <c r="L25" s="31"/>
      <c r="M25" s="31"/>
      <c r="N25" s="31"/>
      <c r="O25" s="31"/>
      <c r="P25" s="31"/>
      <c r="Q25" s="31"/>
      <c r="R25" s="31"/>
      <c r="S25" s="31"/>
    </row>
    <row r="26" spans="1:19" s="27" customFormat="1" ht="16.8" thickBot="1">
      <c r="A26" s="735" t="s">
        <v>889</v>
      </c>
      <c r="B26" s="948">
        <v>325</v>
      </c>
      <c r="C26" s="872">
        <v>323</v>
      </c>
      <c r="D26" s="872">
        <v>317</v>
      </c>
      <c r="E26" s="948">
        <v>-6</v>
      </c>
      <c r="F26" s="872">
        <v>-8</v>
      </c>
      <c r="G26" s="471"/>
      <c r="H26" s="32"/>
      <c r="I26" s="32"/>
      <c r="J26" s="32"/>
      <c r="K26" s="32"/>
      <c r="L26" s="32"/>
      <c r="M26" s="32"/>
      <c r="N26" s="32"/>
      <c r="O26" s="32"/>
      <c r="P26" s="32"/>
      <c r="Q26" s="32"/>
      <c r="R26" s="32"/>
      <c r="S26" s="32"/>
    </row>
    <row r="27" spans="1:19">
      <c r="A27" s="949"/>
      <c r="B27" s="238"/>
      <c r="C27" s="238"/>
      <c r="D27" s="238"/>
      <c r="E27" s="180"/>
      <c r="F27" s="238"/>
      <c r="G27" s="258"/>
      <c r="H27" s="7"/>
      <c r="I27" s="7"/>
      <c r="J27" s="7"/>
      <c r="K27" s="7"/>
      <c r="L27" s="7"/>
      <c r="M27" s="7"/>
      <c r="N27" s="7"/>
      <c r="O27" s="7"/>
      <c r="P27" s="7"/>
      <c r="Q27" s="7"/>
      <c r="R27" s="7"/>
      <c r="S27" s="7"/>
    </row>
    <row r="28" spans="1:19" ht="37.5" customHeight="1">
      <c r="A28" s="1317" t="s">
        <v>496</v>
      </c>
      <c r="B28" s="1317"/>
      <c r="C28" s="1317"/>
      <c r="D28" s="1317"/>
      <c r="E28" s="1317"/>
      <c r="F28" s="1317"/>
      <c r="G28" s="258"/>
      <c r="H28" s="7"/>
      <c r="I28" s="7"/>
      <c r="J28" s="7"/>
      <c r="K28" s="7"/>
      <c r="L28" s="7"/>
      <c r="M28" s="7"/>
      <c r="N28" s="7"/>
      <c r="O28" s="7"/>
      <c r="P28" s="7"/>
      <c r="Q28" s="7"/>
      <c r="R28" s="7"/>
      <c r="S28" s="7"/>
    </row>
    <row r="29" spans="1:19">
      <c r="A29" s="258"/>
      <c r="B29" s="258"/>
      <c r="C29" s="258"/>
      <c r="D29" s="258"/>
      <c r="E29" s="258"/>
      <c r="F29" s="258"/>
      <c r="G29" s="258"/>
      <c r="H29" s="7"/>
      <c r="I29" s="7"/>
      <c r="J29" s="7"/>
      <c r="K29" s="7"/>
      <c r="L29" s="7"/>
      <c r="M29" s="7"/>
    </row>
    <row r="30" spans="1:19" s="3" customFormat="1" ht="15" thickBot="1">
      <c r="A30" s="465"/>
      <c r="B30" s="465"/>
      <c r="C30" s="465"/>
      <c r="D30" s="465"/>
      <c r="E30" s="465"/>
      <c r="F30" s="465"/>
      <c r="G30" s="465"/>
      <c r="H30" s="16"/>
      <c r="I30" s="16"/>
      <c r="J30" s="16"/>
      <c r="K30" s="16"/>
      <c r="L30" s="16"/>
      <c r="M30" s="16"/>
    </row>
    <row r="31" spans="1:19" s="24" customFormat="1">
      <c r="A31" s="359" t="s">
        <v>786</v>
      </c>
      <c r="B31" s="1298" t="s">
        <v>168</v>
      </c>
      <c r="C31" s="1299"/>
      <c r="D31" s="1299"/>
      <c r="E31" s="1292" t="s">
        <v>481</v>
      </c>
      <c r="F31" s="1293"/>
      <c r="G31" s="263"/>
      <c r="H31" s="8"/>
      <c r="I31" s="8"/>
      <c r="J31" s="8"/>
      <c r="K31" s="8"/>
      <c r="L31" s="8"/>
      <c r="M31" s="8"/>
    </row>
    <row r="32" spans="1:19" s="30" customFormat="1" ht="15" thickBot="1">
      <c r="A32" s="829" t="s">
        <v>51</v>
      </c>
      <c r="B32" s="613" t="s">
        <v>169</v>
      </c>
      <c r="C32" s="614" t="s">
        <v>495</v>
      </c>
      <c r="D32" s="615" t="s">
        <v>171</v>
      </c>
      <c r="E32" s="856" t="s">
        <v>49</v>
      </c>
      <c r="F32" s="857" t="s">
        <v>50</v>
      </c>
      <c r="G32" s="575"/>
      <c r="H32" s="31"/>
      <c r="I32" s="31"/>
      <c r="J32" s="31"/>
      <c r="K32" s="31"/>
      <c r="L32" s="31"/>
      <c r="M32" s="31"/>
    </row>
    <row r="33" spans="1:13">
      <c r="A33" s="950" t="s">
        <v>482</v>
      </c>
      <c r="B33" s="180">
        <v>54</v>
      </c>
      <c r="C33" s="180">
        <v>54</v>
      </c>
      <c r="D33" s="180">
        <v>54</v>
      </c>
      <c r="E33" s="227">
        <v>0</v>
      </c>
      <c r="F33" s="182">
        <v>0</v>
      </c>
      <c r="G33" s="258"/>
      <c r="H33" s="7"/>
      <c r="I33" s="7"/>
      <c r="J33" s="7"/>
      <c r="K33" s="7"/>
      <c r="L33" s="7"/>
      <c r="M33" s="7"/>
    </row>
    <row r="34" spans="1:13">
      <c r="A34" s="950" t="s">
        <v>483</v>
      </c>
      <c r="B34" s="180">
        <v>307</v>
      </c>
      <c r="C34" s="180">
        <v>310</v>
      </c>
      <c r="D34" s="180">
        <v>310</v>
      </c>
      <c r="E34" s="227">
        <v>0</v>
      </c>
      <c r="F34" s="182">
        <v>3</v>
      </c>
      <c r="G34" s="258"/>
      <c r="H34" s="7"/>
      <c r="I34" s="7"/>
      <c r="J34" s="7"/>
      <c r="K34" s="7"/>
      <c r="L34" s="7"/>
      <c r="M34" s="7"/>
    </row>
    <row r="35" spans="1:13" s="3" customFormat="1" ht="15" thickBot="1">
      <c r="A35" s="951" t="s">
        <v>497</v>
      </c>
      <c r="B35" s="724">
        <v>555</v>
      </c>
      <c r="C35" s="724">
        <v>851</v>
      </c>
      <c r="D35" s="724">
        <v>850</v>
      </c>
      <c r="E35" s="657">
        <v>-1</v>
      </c>
      <c r="F35" s="724">
        <v>295</v>
      </c>
      <c r="G35" s="465"/>
      <c r="H35" s="16"/>
      <c r="I35" s="16"/>
      <c r="J35" s="16"/>
      <c r="K35" s="16"/>
      <c r="L35" s="16"/>
      <c r="M35" s="16"/>
    </row>
    <row r="36" spans="1:13" s="27" customFormat="1" ht="28.2" thickBot="1">
      <c r="A36" s="952" t="s">
        <v>498</v>
      </c>
      <c r="B36" s="884">
        <v>916</v>
      </c>
      <c r="C36" s="740">
        <v>1215</v>
      </c>
      <c r="D36" s="740">
        <v>1214</v>
      </c>
      <c r="E36" s="884">
        <v>-1</v>
      </c>
      <c r="F36" s="883">
        <v>298</v>
      </c>
      <c r="G36" s="471"/>
    </row>
  </sheetData>
  <mergeCells count="9">
    <mergeCell ref="A28:F28"/>
    <mergeCell ref="B31:D31"/>
    <mergeCell ref="E31:F31"/>
    <mergeCell ref="B1:D1"/>
    <mergeCell ref="E1:F1"/>
    <mergeCell ref="B16:D16"/>
    <mergeCell ref="E16:F16"/>
    <mergeCell ref="B24:D24"/>
    <mergeCell ref="E24:F24"/>
  </mergeCells>
  <hyperlinks>
    <hyperlink ref="A25" location="Index!A1" display="Back to index" xr:uid="{3209AA04-D4E6-4558-BC22-B198053E0D2A}"/>
    <hyperlink ref="A32" location="Index!A1" display="Back to index" xr:uid="{C40522EA-771E-F74B-9F24-C96E9CFC9CA1}"/>
    <hyperlink ref="A10" location="Índice!A1" display="Volver al índice" xr:uid="{A3034A07-3EF3-4F51-9B97-12963D23F732}"/>
    <hyperlink ref="A17" location="Índice!A1" display="Volver al índice" xr:uid="{BDEA9C02-A610-4F13-B7CC-68011991A9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983A-1E63-8B4B-901D-1197AC9E11FA}">
  <sheetPr>
    <tabColor rgb="FFD0CECE"/>
  </sheetPr>
  <dimension ref="A1:F27"/>
  <sheetViews>
    <sheetView showGridLines="0" zoomScale="70" zoomScaleNormal="70" workbookViewId="0">
      <selection activeCell="E18" sqref="E18"/>
    </sheetView>
  </sheetViews>
  <sheetFormatPr baseColWidth="10" defaultColWidth="11.44140625" defaultRowHeight="14.4"/>
  <cols>
    <col min="1" max="1" width="45.44140625" bestFit="1" customWidth="1"/>
  </cols>
  <sheetData>
    <row r="1" spans="1:6" s="1" customFormat="1">
      <c r="A1" s="61" t="s">
        <v>455</v>
      </c>
      <c r="B1" s="1318">
        <v>2017</v>
      </c>
      <c r="C1" s="1318">
        <v>2018</v>
      </c>
      <c r="D1" s="1318">
        <v>2019</v>
      </c>
      <c r="E1" s="1318">
        <v>2020</v>
      </c>
      <c r="F1" s="1318" t="s">
        <v>456</v>
      </c>
    </row>
    <row r="2" spans="1:6" s="4" customFormat="1" ht="15" thickBot="1">
      <c r="A2" s="11" t="s">
        <v>51</v>
      </c>
      <c r="B2" s="1319"/>
      <c r="C2" s="1319"/>
      <c r="D2" s="1319"/>
      <c r="E2" s="1319"/>
      <c r="F2" s="1319"/>
    </row>
    <row r="3" spans="1:6">
      <c r="A3" s="62" t="s">
        <v>457</v>
      </c>
      <c r="B3" s="103">
        <v>214265</v>
      </c>
      <c r="C3" s="103">
        <v>225201</v>
      </c>
      <c r="D3" s="103">
        <v>230846</v>
      </c>
      <c r="E3" s="103">
        <v>203527</v>
      </c>
      <c r="F3" s="104">
        <v>223230</v>
      </c>
    </row>
    <row r="4" spans="1:6">
      <c r="A4" s="62" t="s">
        <v>458</v>
      </c>
      <c r="B4" s="105">
        <v>2.5</v>
      </c>
      <c r="C4" s="105">
        <v>4</v>
      </c>
      <c r="D4" s="105">
        <v>2.2000000000000002</v>
      </c>
      <c r="E4" s="105">
        <v>-11.1</v>
      </c>
      <c r="F4" s="106">
        <v>9</v>
      </c>
    </row>
    <row r="5" spans="1:6">
      <c r="A5" s="62" t="s">
        <v>459</v>
      </c>
      <c r="B5" s="103">
        <v>6738</v>
      </c>
      <c r="C5" s="103">
        <v>6994</v>
      </c>
      <c r="D5" s="103">
        <v>7103</v>
      </c>
      <c r="E5" s="103">
        <v>6238</v>
      </c>
      <c r="F5" s="104">
        <v>6768</v>
      </c>
    </row>
    <row r="6" spans="1:6">
      <c r="A6" s="62" t="s">
        <v>460</v>
      </c>
      <c r="B6" s="105">
        <v>1.5</v>
      </c>
      <c r="C6" s="105">
        <v>4.2</v>
      </c>
      <c r="D6" s="105">
        <v>2.4</v>
      </c>
      <c r="E6" s="105">
        <v>-9.8000000000000007</v>
      </c>
      <c r="F6" s="106">
        <v>8.5</v>
      </c>
    </row>
    <row r="7" spans="1:6">
      <c r="A7" s="62" t="s">
        <v>461</v>
      </c>
      <c r="B7" s="105">
        <v>20.6</v>
      </c>
      <c r="C7" s="105">
        <v>21.7</v>
      </c>
      <c r="D7" s="105">
        <v>21.5</v>
      </c>
      <c r="E7" s="105">
        <v>18.8</v>
      </c>
      <c r="F7" s="106">
        <v>19.600000000000001</v>
      </c>
    </row>
    <row r="8" spans="1:6">
      <c r="A8" s="62" t="s">
        <v>462</v>
      </c>
      <c r="B8" s="105">
        <v>24.9</v>
      </c>
      <c r="C8" s="105">
        <v>25.7</v>
      </c>
      <c r="D8" s="105">
        <v>26.8</v>
      </c>
      <c r="E8" s="105">
        <v>35</v>
      </c>
      <c r="F8" s="106">
        <v>36</v>
      </c>
    </row>
    <row r="9" spans="1:6" ht="16.2">
      <c r="A9" s="62" t="s">
        <v>463</v>
      </c>
      <c r="B9" s="105">
        <v>5.6</v>
      </c>
      <c r="C9" s="105">
        <v>10.1</v>
      </c>
      <c r="D9" s="105">
        <v>6.2</v>
      </c>
      <c r="E9" s="105">
        <v>12.4</v>
      </c>
      <c r="F9" s="106" t="s">
        <v>219</v>
      </c>
    </row>
    <row r="10" spans="1:6" s="65" customFormat="1" ht="16.95" customHeight="1">
      <c r="A10" s="64" t="s">
        <v>464</v>
      </c>
      <c r="B10" s="109">
        <v>1.4</v>
      </c>
      <c r="C10" s="109">
        <v>2.2000000000000002</v>
      </c>
      <c r="D10" s="109">
        <v>1.9</v>
      </c>
      <c r="E10" s="109">
        <v>2</v>
      </c>
      <c r="F10" s="110">
        <v>2.2000000000000002</v>
      </c>
    </row>
    <row r="11" spans="1:6" s="65" customFormat="1">
      <c r="A11" s="64" t="s">
        <v>465</v>
      </c>
      <c r="B11" s="109">
        <v>3.25</v>
      </c>
      <c r="C11" s="109">
        <v>2.75</v>
      </c>
      <c r="D11" s="109">
        <v>2.25</v>
      </c>
      <c r="E11" s="109">
        <v>0.25</v>
      </c>
      <c r="F11" s="110">
        <v>0.25</v>
      </c>
    </row>
    <row r="12" spans="1:6">
      <c r="A12" s="62" t="s">
        <v>466</v>
      </c>
      <c r="B12" s="105">
        <v>3.24</v>
      </c>
      <c r="C12" s="105">
        <v>3.37</v>
      </c>
      <c r="D12" s="105">
        <v>3.31</v>
      </c>
      <c r="E12" s="105">
        <v>3.62</v>
      </c>
      <c r="F12" s="106" t="s">
        <v>467</v>
      </c>
    </row>
    <row r="13" spans="1:6">
      <c r="A13" s="62" t="s">
        <v>468</v>
      </c>
      <c r="B13" s="107">
        <v>-3.5000000000000003E-2</v>
      </c>
      <c r="C13" s="107">
        <v>4.1000000000000002E-2</v>
      </c>
      <c r="D13" s="107">
        <v>-1.7000000000000001E-2</v>
      </c>
      <c r="E13" s="107">
        <v>9.2999999999999999E-2</v>
      </c>
      <c r="F13" s="108">
        <v>-4.7E-2</v>
      </c>
    </row>
    <row r="14" spans="1:6" s="65" customFormat="1">
      <c r="A14" s="64" t="s">
        <v>469</v>
      </c>
      <c r="B14" s="109">
        <v>-3.1</v>
      </c>
      <c r="C14" s="109">
        <v>-2.5</v>
      </c>
      <c r="D14" s="109">
        <v>-1.6</v>
      </c>
      <c r="E14" s="109">
        <v>-8.9</v>
      </c>
      <c r="F14" s="110">
        <v>-5.5</v>
      </c>
    </row>
    <row r="15" spans="1:6">
      <c r="A15" s="62" t="s">
        <v>470</v>
      </c>
      <c r="B15" s="103">
        <v>6700</v>
      </c>
      <c r="C15" s="103">
        <v>7197</v>
      </c>
      <c r="D15" s="103">
        <v>6614</v>
      </c>
      <c r="E15" s="103">
        <v>7750</v>
      </c>
      <c r="F15" s="104">
        <v>12500</v>
      </c>
    </row>
    <row r="16" spans="1:6">
      <c r="A16" s="62" t="s">
        <v>471</v>
      </c>
      <c r="B16" s="107">
        <v>3.1E-2</v>
      </c>
      <c r="C16" s="107">
        <v>3.2000000000000001E-2</v>
      </c>
      <c r="D16" s="107">
        <v>2.9000000000000001E-2</v>
      </c>
      <c r="E16" s="107">
        <v>3.7999999999999999E-2</v>
      </c>
      <c r="F16" s="108">
        <v>5.6000000000000001E-2</v>
      </c>
    </row>
    <row r="17" spans="1:6">
      <c r="A17" s="62" t="s">
        <v>472</v>
      </c>
      <c r="B17" s="103">
        <v>45422</v>
      </c>
      <c r="C17" s="103">
        <v>49066</v>
      </c>
      <c r="D17" s="103">
        <v>47688</v>
      </c>
      <c r="E17" s="103">
        <v>42413</v>
      </c>
      <c r="F17" s="104">
        <v>53000</v>
      </c>
    </row>
    <row r="18" spans="1:6">
      <c r="A18" s="62" t="s">
        <v>473</v>
      </c>
      <c r="B18" s="103">
        <v>38722</v>
      </c>
      <c r="C18" s="103">
        <v>41870</v>
      </c>
      <c r="D18" s="103">
        <v>41074</v>
      </c>
      <c r="E18" s="103">
        <v>34663</v>
      </c>
      <c r="F18" s="104">
        <v>40500</v>
      </c>
    </row>
    <row r="19" spans="1:6">
      <c r="A19" s="62" t="s">
        <v>474</v>
      </c>
      <c r="B19" s="107">
        <v>-1.2999999999999999E-2</v>
      </c>
      <c r="C19" s="107">
        <v>-1.7000000000000001E-2</v>
      </c>
      <c r="D19" s="107">
        <v>-1.4999999999999999E-2</v>
      </c>
      <c r="E19" s="107">
        <v>5.0000000000000001E-3</v>
      </c>
      <c r="F19" s="108">
        <v>-4.0000000000000001E-3</v>
      </c>
    </row>
    <row r="20" spans="1:6">
      <c r="A20" s="62" t="s">
        <v>475</v>
      </c>
      <c r="B20" s="103">
        <v>63621</v>
      </c>
      <c r="C20" s="103">
        <v>60121</v>
      </c>
      <c r="D20" s="103">
        <v>68316</v>
      </c>
      <c r="E20" s="103">
        <v>74707</v>
      </c>
      <c r="F20" s="104">
        <v>74500</v>
      </c>
    </row>
    <row r="21" spans="1:6">
      <c r="A21" s="62" t="s">
        <v>471</v>
      </c>
      <c r="B21" s="107">
        <v>0.29699999999999999</v>
      </c>
      <c r="C21" s="107">
        <v>0.26700000000000002</v>
      </c>
      <c r="D21" s="107">
        <v>0.29599999999999999</v>
      </c>
      <c r="E21" s="107">
        <v>0.36699999999999999</v>
      </c>
      <c r="F21" s="108">
        <v>0.33400000000000002</v>
      </c>
    </row>
    <row r="22" spans="1:6" s="3" customFormat="1" ht="15" thickBot="1">
      <c r="A22" s="63" t="s">
        <v>476</v>
      </c>
      <c r="B22" s="111">
        <v>20</v>
      </c>
      <c r="C22" s="111">
        <v>17</v>
      </c>
      <c r="D22" s="111">
        <v>20</v>
      </c>
      <c r="E22" s="111">
        <v>26</v>
      </c>
      <c r="F22" s="112">
        <v>22</v>
      </c>
    </row>
    <row r="23" spans="1:6">
      <c r="B23" s="42"/>
      <c r="C23" s="42"/>
      <c r="D23" s="42"/>
      <c r="E23" s="42"/>
      <c r="F23" s="42"/>
    </row>
    <row r="24" spans="1:6">
      <c r="A24" s="158" t="s">
        <v>477</v>
      </c>
      <c r="B24" s="42"/>
      <c r="C24" s="42"/>
      <c r="D24" s="42"/>
      <c r="E24" s="42"/>
      <c r="F24" s="42"/>
    </row>
    <row r="25" spans="1:6">
      <c r="A25" s="159" t="s">
        <v>478</v>
      </c>
      <c r="B25" s="42"/>
      <c r="C25" s="42"/>
      <c r="D25" s="42"/>
      <c r="E25" s="42"/>
      <c r="F25" s="42"/>
    </row>
    <row r="26" spans="1:6">
      <c r="A26" s="159" t="s">
        <v>479</v>
      </c>
      <c r="B26" s="42"/>
      <c r="C26" s="42"/>
      <c r="D26" s="42"/>
      <c r="E26" s="42"/>
      <c r="F26" s="42"/>
    </row>
    <row r="27" spans="1:6">
      <c r="A27" s="159" t="s">
        <v>480</v>
      </c>
    </row>
  </sheetData>
  <mergeCells count="5">
    <mergeCell ref="F1:F2"/>
    <mergeCell ref="B1:B2"/>
    <mergeCell ref="C1:C2"/>
    <mergeCell ref="D1:D2"/>
    <mergeCell ref="E1:E2"/>
  </mergeCells>
  <hyperlinks>
    <hyperlink ref="A2" location="Índice!A1" display="Volver al índice" xr:uid="{CA9434B6-437D-454D-A24C-288B5AB28EA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AF15-6861-B947-AEC9-A7F8F4E92A29}">
  <sheetPr>
    <tabColor rgb="FFD0CECE"/>
  </sheetPr>
  <dimension ref="A1:U79"/>
  <sheetViews>
    <sheetView showGridLines="0" topLeftCell="A24" zoomScale="67" zoomScaleNormal="93" workbookViewId="0">
      <selection activeCell="K57" sqref="K57:P57"/>
    </sheetView>
  </sheetViews>
  <sheetFormatPr baseColWidth="10" defaultColWidth="11.44140625" defaultRowHeight="14.4"/>
  <cols>
    <col min="1" max="1" width="44.109375" customWidth="1"/>
    <col min="4" max="6" width="12.5546875" bestFit="1" customWidth="1"/>
    <col min="7" max="8" width="11.5546875" bestFit="1" customWidth="1"/>
    <col min="13" max="13" width="37.44140625" customWidth="1"/>
    <col min="14" max="14" width="15.109375" customWidth="1"/>
  </cols>
  <sheetData>
    <row r="1" spans="1:18" s="68" customFormat="1">
      <c r="A1" s="1258" t="s">
        <v>499</v>
      </c>
      <c r="B1" s="1258"/>
      <c r="C1" s="1258"/>
      <c r="D1" s="1258"/>
      <c r="E1" s="1258"/>
      <c r="F1" s="1258"/>
      <c r="G1" s="1258"/>
      <c r="H1" s="1258"/>
      <c r="K1" s="1347" t="s">
        <v>499</v>
      </c>
      <c r="L1" s="1347"/>
      <c r="M1" s="1347"/>
      <c r="N1" s="1347"/>
      <c r="O1" s="1347"/>
      <c r="P1" s="1347"/>
      <c r="Q1" s="204"/>
      <c r="R1" s="204"/>
    </row>
    <row r="2" spans="1:18" s="68" customFormat="1">
      <c r="A2" s="1258" t="s">
        <v>500</v>
      </c>
      <c r="B2" s="1258"/>
      <c r="C2" s="1258"/>
      <c r="D2" s="1258"/>
      <c r="E2" s="1258"/>
      <c r="F2" s="1258"/>
      <c r="G2" s="1258"/>
      <c r="H2" s="1258"/>
      <c r="K2" s="1347" t="s">
        <v>501</v>
      </c>
      <c r="L2" s="1347"/>
      <c r="M2" s="1347"/>
      <c r="N2" s="1347"/>
      <c r="O2" s="1347"/>
      <c r="P2" s="1347"/>
      <c r="Q2" s="204"/>
      <c r="R2" s="204"/>
    </row>
    <row r="3" spans="1:18" s="68" customFormat="1">
      <c r="A3" s="1258" t="s">
        <v>502</v>
      </c>
      <c r="B3" s="1258"/>
      <c r="C3" s="1258"/>
      <c r="D3" s="1258"/>
      <c r="E3" s="1258"/>
      <c r="F3" s="1258"/>
      <c r="G3" s="1258"/>
      <c r="H3" s="1258"/>
      <c r="K3" s="1347" t="s">
        <v>503</v>
      </c>
      <c r="L3" s="1347"/>
      <c r="M3" s="1347"/>
      <c r="N3" s="1347"/>
      <c r="O3" s="1347"/>
      <c r="P3" s="1347"/>
      <c r="Q3" s="204"/>
      <c r="R3" s="204"/>
    </row>
    <row r="4" spans="1:18" s="68" customFormat="1" ht="15" thickBot="1">
      <c r="A4" s="162" t="s">
        <v>51</v>
      </c>
      <c r="B4" s="163"/>
      <c r="C4" s="163"/>
      <c r="D4" s="163"/>
      <c r="E4" s="163"/>
      <c r="F4" s="163"/>
      <c r="G4" s="163"/>
      <c r="H4" s="163"/>
      <c r="K4" s="205" t="s">
        <v>51</v>
      </c>
      <c r="L4" s="206"/>
      <c r="M4" s="206"/>
      <c r="N4" s="206"/>
      <c r="O4" s="206"/>
      <c r="P4" s="206"/>
      <c r="Q4" s="204"/>
      <c r="R4" s="204"/>
    </row>
    <row r="5" spans="1:18">
      <c r="A5" s="164"/>
      <c r="B5" s="165"/>
      <c r="C5" s="166"/>
      <c r="D5" s="1325" t="s">
        <v>168</v>
      </c>
      <c r="E5" s="1326"/>
      <c r="F5" s="1327"/>
      <c r="G5" s="1328" t="s">
        <v>47</v>
      </c>
      <c r="H5" s="1329"/>
      <c r="K5" s="207"/>
      <c r="L5" s="207"/>
      <c r="M5" s="207"/>
      <c r="N5" s="1325" t="s">
        <v>168</v>
      </c>
      <c r="O5" s="1326"/>
      <c r="P5" s="1327"/>
      <c r="Q5" s="1328" t="s">
        <v>47</v>
      </c>
      <c r="R5" s="1329"/>
    </row>
    <row r="6" spans="1:18" ht="15" thickBot="1">
      <c r="A6" s="1330"/>
      <c r="B6" s="1331"/>
      <c r="C6" s="1332"/>
      <c r="D6" s="170" t="s">
        <v>169</v>
      </c>
      <c r="E6" s="171" t="s">
        <v>504</v>
      </c>
      <c r="F6" s="172" t="s">
        <v>171</v>
      </c>
      <c r="G6" s="173" t="s">
        <v>49</v>
      </c>
      <c r="H6" s="174" t="s">
        <v>50</v>
      </c>
      <c r="K6" s="208"/>
      <c r="L6" s="208"/>
      <c r="M6" s="208"/>
      <c r="N6" s="170" t="s">
        <v>169</v>
      </c>
      <c r="O6" s="171" t="s">
        <v>504</v>
      </c>
      <c r="P6" s="172" t="s">
        <v>171</v>
      </c>
      <c r="Q6" s="173" t="s">
        <v>49</v>
      </c>
      <c r="R6" s="174" t="s">
        <v>50</v>
      </c>
    </row>
    <row r="7" spans="1:18">
      <c r="A7" s="1333" t="s">
        <v>505</v>
      </c>
      <c r="B7" s="1334"/>
      <c r="C7" s="1335"/>
      <c r="D7" s="175"/>
      <c r="E7" s="175"/>
      <c r="F7" s="176"/>
      <c r="G7" s="177"/>
      <c r="H7" s="178"/>
      <c r="K7" s="209" t="s">
        <v>506</v>
      </c>
      <c r="L7" s="210"/>
      <c r="M7" s="211"/>
      <c r="N7" s="212"/>
      <c r="O7" s="175"/>
      <c r="P7" s="175"/>
      <c r="Q7" s="213"/>
      <c r="R7" s="178"/>
    </row>
    <row r="8" spans="1:18">
      <c r="A8" s="1336" t="s">
        <v>789</v>
      </c>
      <c r="B8" s="1337"/>
      <c r="C8" s="179"/>
      <c r="D8" s="180"/>
      <c r="E8" s="180"/>
      <c r="F8" s="181"/>
      <c r="G8" s="182"/>
      <c r="H8" s="183"/>
      <c r="K8" s="214"/>
      <c r="L8" s="215" t="s">
        <v>507</v>
      </c>
      <c r="M8" s="216"/>
      <c r="N8" s="217">
        <v>3163609</v>
      </c>
      <c r="O8" s="185">
        <v>2703100</v>
      </c>
      <c r="P8" s="185">
        <v>2816073</v>
      </c>
      <c r="Q8" s="218">
        <v>4.2000000000000003E-2</v>
      </c>
      <c r="R8" s="188">
        <v>-0.11</v>
      </c>
    </row>
    <row r="9" spans="1:18" ht="16.2">
      <c r="A9" s="184"/>
      <c r="B9" s="1338" t="s">
        <v>508</v>
      </c>
      <c r="C9" s="1339"/>
      <c r="D9" s="185">
        <v>6787357</v>
      </c>
      <c r="E9" s="185">
        <v>8176612</v>
      </c>
      <c r="F9" s="186">
        <v>7281695</v>
      </c>
      <c r="G9" s="187">
        <v>-0.109</v>
      </c>
      <c r="H9" s="188">
        <v>7.2999999999999995E-2</v>
      </c>
      <c r="K9" s="219"/>
      <c r="L9" s="220" t="s">
        <v>804</v>
      </c>
      <c r="M9" s="221"/>
      <c r="N9" s="217">
        <v>-784082</v>
      </c>
      <c r="O9" s="185">
        <v>-633880</v>
      </c>
      <c r="P9" s="185">
        <v>-692690</v>
      </c>
      <c r="Q9" s="218">
        <v>9.2999999999999999E-2</v>
      </c>
      <c r="R9" s="188">
        <v>-0.11700000000000001</v>
      </c>
    </row>
    <row r="10" spans="1:18">
      <c r="A10" s="184"/>
      <c r="B10" s="1338" t="s">
        <v>509</v>
      </c>
      <c r="C10" s="1339"/>
      <c r="D10" s="185">
        <v>19538429</v>
      </c>
      <c r="E10" s="185">
        <v>28576382</v>
      </c>
      <c r="F10" s="186">
        <v>31982816</v>
      </c>
      <c r="G10" s="187">
        <v>0.11899999999999999</v>
      </c>
      <c r="H10" s="188">
        <v>0.63700000000000001</v>
      </c>
      <c r="K10" s="214"/>
      <c r="L10" s="222" t="s">
        <v>510</v>
      </c>
      <c r="M10" s="223"/>
      <c r="N10" s="224">
        <v>2379527</v>
      </c>
      <c r="O10" s="189">
        <v>2069220</v>
      </c>
      <c r="P10" s="189">
        <v>2123383</v>
      </c>
      <c r="Q10" s="225">
        <v>2.5999999999999999E-2</v>
      </c>
      <c r="R10" s="192">
        <v>-0.108</v>
      </c>
    </row>
    <row r="11" spans="1:18">
      <c r="A11" s="1320"/>
      <c r="B11" s="1321"/>
      <c r="C11" s="179"/>
      <c r="D11" s="180"/>
      <c r="E11" s="180"/>
      <c r="F11" s="181"/>
      <c r="G11" s="182"/>
      <c r="H11" s="183"/>
      <c r="K11" s="219"/>
      <c r="L11" s="215"/>
      <c r="M11" s="216"/>
      <c r="N11" s="226"/>
      <c r="O11" s="180"/>
      <c r="P11" s="180"/>
      <c r="Q11" s="227"/>
      <c r="R11" s="183"/>
    </row>
    <row r="12" spans="1:18">
      <c r="A12" s="1322" t="s">
        <v>511</v>
      </c>
      <c r="B12" s="1323"/>
      <c r="C12" s="1324"/>
      <c r="D12" s="189">
        <v>26325786</v>
      </c>
      <c r="E12" s="189">
        <v>36752994</v>
      </c>
      <c r="F12" s="190">
        <v>39264511</v>
      </c>
      <c r="G12" s="191">
        <v>6.8000000000000005E-2</v>
      </c>
      <c r="H12" s="192">
        <v>0.49099999999999999</v>
      </c>
      <c r="K12" s="219" t="s">
        <v>239</v>
      </c>
      <c r="L12" s="215"/>
      <c r="M12" s="216"/>
      <c r="N12" s="217">
        <v>-1388711</v>
      </c>
      <c r="O12" s="185">
        <v>-785194</v>
      </c>
      <c r="P12" s="185">
        <v>-622982</v>
      </c>
      <c r="Q12" s="218">
        <v>-0.20699999999999999</v>
      </c>
      <c r="R12" s="188">
        <v>-0.55100000000000005</v>
      </c>
    </row>
    <row r="13" spans="1:18">
      <c r="A13" s="1320"/>
      <c r="B13" s="1321"/>
      <c r="C13" s="179"/>
      <c r="D13" s="180"/>
      <c r="E13" s="180"/>
      <c r="F13" s="181"/>
      <c r="G13" s="182"/>
      <c r="H13" s="183"/>
      <c r="K13" s="219" t="s">
        <v>240</v>
      </c>
      <c r="L13" s="215"/>
      <c r="M13" s="216"/>
      <c r="N13" s="217">
        <v>47230</v>
      </c>
      <c r="O13" s="185">
        <v>52529</v>
      </c>
      <c r="P13" s="185">
        <v>65335</v>
      </c>
      <c r="Q13" s="218">
        <v>0.24399999999999999</v>
      </c>
      <c r="R13" s="188">
        <v>0.38300000000000001</v>
      </c>
    </row>
    <row r="14" spans="1:18">
      <c r="A14" s="1320" t="s">
        <v>790</v>
      </c>
      <c r="B14" s="1321"/>
      <c r="C14" s="179"/>
      <c r="D14" s="185">
        <v>4424345</v>
      </c>
      <c r="E14" s="185">
        <v>2394302</v>
      </c>
      <c r="F14" s="186">
        <v>1769690</v>
      </c>
      <c r="G14" s="187">
        <v>-0.26100000000000001</v>
      </c>
      <c r="H14" s="188">
        <v>-0.6</v>
      </c>
      <c r="K14" s="228" t="s">
        <v>241</v>
      </c>
      <c r="L14" s="229"/>
      <c r="M14" s="230"/>
      <c r="N14" s="231">
        <v>-1341481</v>
      </c>
      <c r="O14" s="232">
        <v>-732665</v>
      </c>
      <c r="P14" s="232">
        <v>-557647</v>
      </c>
      <c r="Q14" s="233">
        <v>-0.23899999999999999</v>
      </c>
      <c r="R14" s="234">
        <v>-0.58399999999999996</v>
      </c>
    </row>
    <row r="15" spans="1:18" ht="36" customHeight="1">
      <c r="A15" s="1320"/>
      <c r="B15" s="1321"/>
      <c r="C15" s="179"/>
      <c r="D15" s="180"/>
      <c r="E15" s="180"/>
      <c r="F15" s="181"/>
      <c r="G15" s="182"/>
      <c r="H15" s="183"/>
      <c r="K15" s="214"/>
      <c r="L15" s="235"/>
      <c r="M15" s="236"/>
      <c r="N15" s="237"/>
      <c r="O15" s="238"/>
      <c r="P15" s="238"/>
      <c r="Q15" s="227"/>
      <c r="R15" s="183"/>
    </row>
    <row r="16" spans="1:18">
      <c r="A16" s="1320" t="s">
        <v>570</v>
      </c>
      <c r="B16" s="1321"/>
      <c r="C16" s="179"/>
      <c r="D16" s="185">
        <v>4185638</v>
      </c>
      <c r="E16" s="185">
        <v>6467471</v>
      </c>
      <c r="F16" s="186">
        <v>8083128</v>
      </c>
      <c r="G16" s="187">
        <v>0.25</v>
      </c>
      <c r="H16" s="188">
        <v>0.93100000000000005</v>
      </c>
      <c r="K16" s="239" t="s">
        <v>512</v>
      </c>
      <c r="L16" s="240"/>
      <c r="M16" s="241"/>
      <c r="N16" s="231">
        <v>1038046</v>
      </c>
      <c r="O16" s="232">
        <v>1336555</v>
      </c>
      <c r="P16" s="232">
        <v>1565736</v>
      </c>
      <c r="Q16" s="233">
        <v>0.17100000000000001</v>
      </c>
      <c r="R16" s="234">
        <v>0.50800000000000001</v>
      </c>
    </row>
    <row r="17" spans="1:18" ht="30" customHeight="1">
      <c r="A17" s="1320" t="s">
        <v>797</v>
      </c>
      <c r="B17" s="1321"/>
      <c r="C17" s="179"/>
      <c r="D17" s="185">
        <v>28388372</v>
      </c>
      <c r="E17" s="185">
        <v>43743889</v>
      </c>
      <c r="F17" s="186">
        <v>45681969</v>
      </c>
      <c r="G17" s="187">
        <v>4.3999999999999997E-2</v>
      </c>
      <c r="H17" s="188">
        <v>0.60899999999999999</v>
      </c>
      <c r="K17" s="239"/>
      <c r="L17" s="240"/>
      <c r="M17" s="241"/>
      <c r="N17" s="237"/>
      <c r="O17" s="238"/>
      <c r="P17" s="238"/>
      <c r="Q17" s="227"/>
      <c r="R17" s="183"/>
    </row>
    <row r="18" spans="1:18">
      <c r="A18" s="1320" t="s">
        <v>181</v>
      </c>
      <c r="B18" s="1321"/>
      <c r="C18" s="179"/>
      <c r="D18" s="185">
        <v>4242643</v>
      </c>
      <c r="E18" s="185">
        <v>4962382</v>
      </c>
      <c r="F18" s="186">
        <v>5647635</v>
      </c>
      <c r="G18" s="187">
        <v>0.13800000000000001</v>
      </c>
      <c r="H18" s="188">
        <v>0.33100000000000002</v>
      </c>
      <c r="K18" s="214" t="s">
        <v>298</v>
      </c>
      <c r="L18" s="235"/>
      <c r="M18" s="236"/>
      <c r="N18" s="226"/>
      <c r="O18" s="180"/>
      <c r="P18" s="180"/>
      <c r="Q18" s="227"/>
      <c r="R18" s="183"/>
    </row>
    <row r="19" spans="1:18">
      <c r="A19" s="1320"/>
      <c r="B19" s="1321"/>
      <c r="C19" s="179"/>
      <c r="D19" s="180"/>
      <c r="E19" s="180"/>
      <c r="F19" s="181"/>
      <c r="G19" s="182"/>
      <c r="H19" s="183"/>
      <c r="K19" s="242"/>
      <c r="L19" s="243" t="s">
        <v>299</v>
      </c>
      <c r="M19" s="244"/>
      <c r="N19" s="217">
        <v>760329</v>
      </c>
      <c r="O19" s="185">
        <v>873155</v>
      </c>
      <c r="P19" s="185">
        <v>830771</v>
      </c>
      <c r="Q19" s="218">
        <v>-4.9000000000000002E-2</v>
      </c>
      <c r="R19" s="188">
        <v>9.2999999999999999E-2</v>
      </c>
    </row>
    <row r="20" spans="1:18">
      <c r="A20" s="1320" t="s">
        <v>39</v>
      </c>
      <c r="B20" s="1321"/>
      <c r="C20" s="179"/>
      <c r="D20" s="185">
        <v>120708515</v>
      </c>
      <c r="E20" s="185">
        <v>137659885</v>
      </c>
      <c r="F20" s="186">
        <v>137031239</v>
      </c>
      <c r="G20" s="187">
        <v>-5.0000000000000001E-3</v>
      </c>
      <c r="H20" s="188">
        <v>0.13500000000000001</v>
      </c>
      <c r="K20" s="242"/>
      <c r="L20" s="243" t="s">
        <v>513</v>
      </c>
      <c r="M20" s="244"/>
      <c r="N20" s="217">
        <v>166983</v>
      </c>
      <c r="O20" s="185">
        <v>151464</v>
      </c>
      <c r="P20" s="185">
        <v>179889</v>
      </c>
      <c r="Q20" s="218">
        <v>0.188</v>
      </c>
      <c r="R20" s="188">
        <v>7.6999999999999999E-2</v>
      </c>
    </row>
    <row r="21" spans="1:18">
      <c r="A21" s="193" t="s">
        <v>514</v>
      </c>
      <c r="B21" s="1338"/>
      <c r="C21" s="1339"/>
      <c r="D21" s="185">
        <v>117129011</v>
      </c>
      <c r="E21" s="185">
        <v>132984154</v>
      </c>
      <c r="F21" s="186">
        <v>132162756</v>
      </c>
      <c r="G21" s="187">
        <v>-6.0000000000000001E-3</v>
      </c>
      <c r="H21" s="188">
        <v>0.128</v>
      </c>
      <c r="K21" s="242"/>
      <c r="L21" s="243" t="s">
        <v>805</v>
      </c>
      <c r="M21" s="244"/>
      <c r="N21" s="217">
        <v>-120633</v>
      </c>
      <c r="O21" s="185">
        <v>162523</v>
      </c>
      <c r="P21" s="185">
        <v>16287</v>
      </c>
      <c r="Q21" s="218">
        <v>0.9</v>
      </c>
      <c r="R21" s="183" t="s">
        <v>302</v>
      </c>
    </row>
    <row r="22" spans="1:18">
      <c r="A22" s="193" t="s">
        <v>515</v>
      </c>
      <c r="B22" s="1338"/>
      <c r="C22" s="1339"/>
      <c r="D22" s="185">
        <v>3579504</v>
      </c>
      <c r="E22" s="185">
        <v>4675731</v>
      </c>
      <c r="F22" s="186">
        <v>4868483</v>
      </c>
      <c r="G22" s="187">
        <v>4.1000000000000002E-2</v>
      </c>
      <c r="H22" s="188">
        <v>0.36</v>
      </c>
      <c r="K22" s="242"/>
      <c r="L22" s="243" t="s">
        <v>609</v>
      </c>
      <c r="M22" s="244"/>
      <c r="N22" s="217">
        <v>19225</v>
      </c>
      <c r="O22" s="185">
        <v>19297</v>
      </c>
      <c r="P22" s="185">
        <v>29405</v>
      </c>
      <c r="Q22" s="218">
        <v>0.52400000000000002</v>
      </c>
      <c r="R22" s="188">
        <v>0.53</v>
      </c>
    </row>
    <row r="23" spans="1:18">
      <c r="A23" s="193" t="s">
        <v>798</v>
      </c>
      <c r="B23" s="1321"/>
      <c r="C23" s="1340"/>
      <c r="D23" s="185">
        <v>-5931772</v>
      </c>
      <c r="E23" s="185">
        <v>-9898760</v>
      </c>
      <c r="F23" s="186">
        <v>-9744298</v>
      </c>
      <c r="G23" s="187">
        <v>-1.6E-2</v>
      </c>
      <c r="H23" s="188">
        <v>0.64300000000000002</v>
      </c>
      <c r="K23" s="242"/>
      <c r="L23" s="243" t="s">
        <v>303</v>
      </c>
      <c r="M23" s="244"/>
      <c r="N23" s="217">
        <v>35430</v>
      </c>
      <c r="O23" s="185">
        <v>18298</v>
      </c>
      <c r="P23" s="185">
        <v>69723</v>
      </c>
      <c r="Q23" s="218">
        <v>2.81</v>
      </c>
      <c r="R23" s="188">
        <v>0.96799999999999997</v>
      </c>
    </row>
    <row r="24" spans="1:18" ht="16.8">
      <c r="A24" s="1320" t="s">
        <v>516</v>
      </c>
      <c r="B24" s="1321"/>
      <c r="C24" s="179"/>
      <c r="D24" s="185">
        <v>114776743</v>
      </c>
      <c r="E24" s="185">
        <v>127761125</v>
      </c>
      <c r="F24" s="186">
        <v>127286941</v>
      </c>
      <c r="G24" s="187">
        <v>-4.0000000000000001E-3</v>
      </c>
      <c r="H24" s="188">
        <v>0.109</v>
      </c>
      <c r="K24" s="242"/>
      <c r="L24" s="243" t="s">
        <v>792</v>
      </c>
      <c r="M24" s="244"/>
      <c r="N24" s="217">
        <v>-20849</v>
      </c>
      <c r="O24" s="185">
        <v>11152</v>
      </c>
      <c r="P24" s="185">
        <v>-5536</v>
      </c>
      <c r="Q24" s="227" t="s">
        <v>302</v>
      </c>
      <c r="R24" s="188">
        <v>-0.73399999999999999</v>
      </c>
    </row>
    <row r="25" spans="1:18" ht="16.8">
      <c r="A25" s="1320"/>
      <c r="B25" s="1321"/>
      <c r="C25" s="179"/>
      <c r="D25" s="180"/>
      <c r="E25" s="180"/>
      <c r="F25" s="181"/>
      <c r="G25" s="182"/>
      <c r="H25" s="183"/>
      <c r="K25" s="242"/>
      <c r="L25" s="215" t="s">
        <v>793</v>
      </c>
      <c r="M25" s="216"/>
      <c r="N25" s="217">
        <v>117770</v>
      </c>
      <c r="O25" s="185">
        <v>94517</v>
      </c>
      <c r="P25" s="185">
        <v>73991</v>
      </c>
      <c r="Q25" s="218">
        <v>-0.217</v>
      </c>
      <c r="R25" s="188">
        <v>-0.372</v>
      </c>
    </row>
    <row r="26" spans="1:18">
      <c r="A26" s="1320" t="s">
        <v>791</v>
      </c>
      <c r="B26" s="1321"/>
      <c r="C26" s="179"/>
      <c r="D26" s="185">
        <v>559321</v>
      </c>
      <c r="E26" s="185">
        <v>823270</v>
      </c>
      <c r="F26" s="186">
        <v>888420</v>
      </c>
      <c r="G26" s="187">
        <v>7.9000000000000001E-2</v>
      </c>
      <c r="H26" s="188">
        <v>0.58799999999999997</v>
      </c>
      <c r="K26" s="245"/>
      <c r="L26" s="230" t="s">
        <v>306</v>
      </c>
      <c r="M26" s="246"/>
      <c r="N26" s="224">
        <v>958255</v>
      </c>
      <c r="O26" s="189">
        <v>1330406</v>
      </c>
      <c r="P26" s="189">
        <v>1194530</v>
      </c>
      <c r="Q26" s="225">
        <v>-0.10199999999999999</v>
      </c>
      <c r="R26" s="192">
        <v>0.247</v>
      </c>
    </row>
    <row r="27" spans="1:18">
      <c r="A27" s="1320" t="s">
        <v>517</v>
      </c>
      <c r="B27" s="1321"/>
      <c r="C27" s="179"/>
      <c r="D27" s="185">
        <v>787672</v>
      </c>
      <c r="E27" s="185">
        <v>919419</v>
      </c>
      <c r="F27" s="186">
        <v>981379</v>
      </c>
      <c r="G27" s="187">
        <v>6.7000000000000004E-2</v>
      </c>
      <c r="H27" s="188">
        <v>0.246</v>
      </c>
      <c r="K27" s="245"/>
      <c r="L27" s="222"/>
      <c r="M27" s="223"/>
      <c r="N27" s="226"/>
      <c r="O27" s="180"/>
      <c r="P27" s="180"/>
      <c r="Q27" s="227"/>
      <c r="R27" s="183"/>
    </row>
    <row r="28" spans="1:18">
      <c r="A28" s="1320" t="s">
        <v>518</v>
      </c>
      <c r="B28" s="1321"/>
      <c r="C28" s="179"/>
      <c r="D28" s="185">
        <v>822669</v>
      </c>
      <c r="E28" s="185">
        <v>937223</v>
      </c>
      <c r="F28" s="186">
        <v>827807</v>
      </c>
      <c r="G28" s="187">
        <v>-0.11700000000000001</v>
      </c>
      <c r="H28" s="188">
        <v>6.0000000000000001E-3</v>
      </c>
      <c r="K28" s="245" t="s">
        <v>56</v>
      </c>
      <c r="L28" s="222"/>
      <c r="M28" s="223"/>
      <c r="N28" s="226"/>
      <c r="O28" s="180"/>
      <c r="P28" s="180"/>
      <c r="Q28" s="227"/>
      <c r="R28" s="183"/>
    </row>
    <row r="29" spans="1:18" ht="16.8">
      <c r="A29" s="1320" t="s">
        <v>799</v>
      </c>
      <c r="B29" s="1321"/>
      <c r="C29" s="179"/>
      <c r="D29" s="185">
        <v>2203086</v>
      </c>
      <c r="E29" s="185">
        <v>2077803</v>
      </c>
      <c r="F29" s="186">
        <v>1996860</v>
      </c>
      <c r="G29" s="187">
        <v>-3.9E-2</v>
      </c>
      <c r="H29" s="188">
        <v>-9.4E-2</v>
      </c>
      <c r="K29" s="242"/>
      <c r="L29" s="243" t="s">
        <v>794</v>
      </c>
      <c r="M29" s="244"/>
      <c r="N29" s="217">
        <v>627935</v>
      </c>
      <c r="O29" s="185">
        <v>652669</v>
      </c>
      <c r="P29" s="185">
        <v>643928</v>
      </c>
      <c r="Q29" s="218">
        <v>-1.2999999999999999E-2</v>
      </c>
      <c r="R29" s="188">
        <v>2.5000000000000001E-2</v>
      </c>
    </row>
    <row r="30" spans="1:18" ht="16.8">
      <c r="A30" s="1320" t="s">
        <v>519</v>
      </c>
      <c r="B30" s="1321"/>
      <c r="C30" s="179"/>
      <c r="D30" s="185">
        <v>555598</v>
      </c>
      <c r="E30" s="185">
        <v>455343</v>
      </c>
      <c r="F30" s="186">
        <v>532584</v>
      </c>
      <c r="G30" s="187">
        <v>0.17</v>
      </c>
      <c r="H30" s="188">
        <v>-4.1000000000000002E-2</v>
      </c>
      <c r="K30" s="242"/>
      <c r="L30" s="243" t="s">
        <v>795</v>
      </c>
      <c r="M30" s="244"/>
      <c r="N30" s="217">
        <v>-373502</v>
      </c>
      <c r="O30" s="185">
        <v>-492738</v>
      </c>
      <c r="P30" s="185">
        <v>-623353</v>
      </c>
      <c r="Q30" s="218">
        <v>0.26500000000000001</v>
      </c>
      <c r="R30" s="188">
        <v>0.66900000000000004</v>
      </c>
    </row>
    <row r="31" spans="1:18" ht="16.8">
      <c r="A31" s="1320" t="s">
        <v>800</v>
      </c>
      <c r="B31" s="1321"/>
      <c r="C31" s="179"/>
      <c r="D31" s="185">
        <v>618310</v>
      </c>
      <c r="E31" s="185">
        <v>645886</v>
      </c>
      <c r="F31" s="186">
        <v>620603</v>
      </c>
      <c r="G31" s="187">
        <v>-3.9E-2</v>
      </c>
      <c r="H31" s="188">
        <v>4.0000000000000001E-3</v>
      </c>
      <c r="K31" s="242"/>
      <c r="L31" s="243" t="s">
        <v>809</v>
      </c>
      <c r="M31" s="244"/>
      <c r="N31" s="217">
        <v>-112507</v>
      </c>
      <c r="O31" s="185">
        <v>-75065</v>
      </c>
      <c r="P31" s="185">
        <v>-85822</v>
      </c>
      <c r="Q31" s="218">
        <v>0.14299999999999999</v>
      </c>
      <c r="R31" s="188">
        <v>-0.23699999999999999</v>
      </c>
    </row>
    <row r="32" spans="1:18">
      <c r="A32" s="1320" t="s">
        <v>801</v>
      </c>
      <c r="B32" s="1321"/>
      <c r="C32" s="179"/>
      <c r="D32" s="185">
        <v>2424404</v>
      </c>
      <c r="E32" s="185">
        <v>2639297</v>
      </c>
      <c r="F32" s="186">
        <v>2599291</v>
      </c>
      <c r="G32" s="187">
        <v>-1.4999999999999999E-2</v>
      </c>
      <c r="H32" s="188">
        <v>7.1999999999999995E-2</v>
      </c>
      <c r="K32" s="245"/>
      <c r="L32" s="247" t="s">
        <v>520</v>
      </c>
      <c r="M32" s="246"/>
      <c r="N32" s="224">
        <v>141926</v>
      </c>
      <c r="O32" s="189">
        <v>84866</v>
      </c>
      <c r="P32" s="189">
        <v>-65247</v>
      </c>
      <c r="Q32" s="248" t="s">
        <v>302</v>
      </c>
      <c r="R32" s="249" t="s">
        <v>302</v>
      </c>
    </row>
    <row r="33" spans="1:18">
      <c r="A33" s="1320" t="s">
        <v>802</v>
      </c>
      <c r="B33" s="1321"/>
      <c r="C33" s="179"/>
      <c r="D33" s="185">
        <v>7507302</v>
      </c>
      <c r="E33" s="185">
        <v>6825759</v>
      </c>
      <c r="F33" s="186">
        <v>8109764</v>
      </c>
      <c r="G33" s="187">
        <v>0.188</v>
      </c>
      <c r="H33" s="188">
        <v>0.08</v>
      </c>
      <c r="K33" s="245"/>
      <c r="L33" s="222"/>
      <c r="M33" s="223"/>
      <c r="N33" s="226"/>
      <c r="O33" s="180"/>
      <c r="P33" s="180"/>
      <c r="Q33" s="226"/>
      <c r="R33" s="181"/>
    </row>
    <row r="34" spans="1:18">
      <c r="A34" s="1320"/>
      <c r="B34" s="1321"/>
      <c r="C34" s="179"/>
      <c r="D34" s="180"/>
      <c r="E34" s="180"/>
      <c r="F34" s="181"/>
      <c r="G34" s="182"/>
      <c r="H34" s="183"/>
      <c r="K34" s="245" t="s">
        <v>58</v>
      </c>
      <c r="L34" s="222"/>
      <c r="M34" s="223"/>
      <c r="N34" s="226"/>
      <c r="O34" s="180"/>
      <c r="P34" s="180"/>
      <c r="Q34" s="227"/>
      <c r="R34" s="183"/>
    </row>
    <row r="35" spans="1:18">
      <c r="A35" s="1322" t="s">
        <v>521</v>
      </c>
      <c r="B35" s="1323"/>
      <c r="C35" s="1324"/>
      <c r="D35" s="189">
        <v>197821889</v>
      </c>
      <c r="E35" s="189">
        <v>237406163</v>
      </c>
      <c r="F35" s="190">
        <v>244290582</v>
      </c>
      <c r="G35" s="191">
        <v>2.9000000000000001E-2</v>
      </c>
      <c r="H35" s="192">
        <v>0.23499999999999999</v>
      </c>
      <c r="K35" s="242"/>
      <c r="L35" s="243" t="s">
        <v>357</v>
      </c>
      <c r="M35" s="244"/>
      <c r="N35" s="217">
        <v>-891183</v>
      </c>
      <c r="O35" s="185">
        <v>-792335</v>
      </c>
      <c r="P35" s="185">
        <v>-857559</v>
      </c>
      <c r="Q35" s="218">
        <v>8.2000000000000003E-2</v>
      </c>
      <c r="R35" s="188">
        <v>-3.7999999999999999E-2</v>
      </c>
    </row>
    <row r="36" spans="1:18" ht="16.8">
      <c r="A36" s="1320"/>
      <c r="B36" s="1321"/>
      <c r="C36" s="179"/>
      <c r="D36" s="180"/>
      <c r="E36" s="180"/>
      <c r="F36" s="181"/>
      <c r="G36" s="182"/>
      <c r="H36" s="183"/>
      <c r="K36" s="242"/>
      <c r="L36" s="215" t="s">
        <v>796</v>
      </c>
      <c r="M36" s="216"/>
      <c r="N36" s="217">
        <v>-542104</v>
      </c>
      <c r="O36" s="185">
        <v>-749393</v>
      </c>
      <c r="P36" s="185">
        <v>-580842</v>
      </c>
      <c r="Q36" s="218">
        <v>-0.22500000000000001</v>
      </c>
      <c r="R36" s="188">
        <v>7.0999999999999994E-2</v>
      </c>
    </row>
    <row r="37" spans="1:18" ht="16.8">
      <c r="A37" s="1341" t="s">
        <v>522</v>
      </c>
      <c r="B37" s="1342"/>
      <c r="C37" s="1343"/>
      <c r="D37" s="180"/>
      <c r="E37" s="180"/>
      <c r="F37" s="181"/>
      <c r="G37" s="182"/>
      <c r="H37" s="183"/>
      <c r="K37" s="242"/>
      <c r="L37" s="243" t="s">
        <v>806</v>
      </c>
      <c r="M37" s="244"/>
      <c r="N37" s="217">
        <v>-169959</v>
      </c>
      <c r="O37" s="185">
        <v>-158494</v>
      </c>
      <c r="P37" s="185">
        <v>-166765</v>
      </c>
      <c r="Q37" s="218">
        <v>5.1999999999999998E-2</v>
      </c>
      <c r="R37" s="188">
        <v>-1.9E-2</v>
      </c>
    </row>
    <row r="38" spans="1:18">
      <c r="A38" s="1336" t="s">
        <v>65</v>
      </c>
      <c r="B38" s="1337"/>
      <c r="C38" s="179"/>
      <c r="D38" s="180"/>
      <c r="E38" s="180"/>
      <c r="F38" s="181"/>
      <c r="G38" s="182"/>
      <c r="H38" s="183"/>
      <c r="K38" s="242"/>
      <c r="L38" s="243" t="s">
        <v>523</v>
      </c>
      <c r="M38" s="244"/>
      <c r="N38" s="226" t="s">
        <v>218</v>
      </c>
      <c r="O38" s="180" t="s">
        <v>218</v>
      </c>
      <c r="P38" s="180" t="s">
        <v>218</v>
      </c>
      <c r="Q38" s="227" t="s">
        <v>302</v>
      </c>
      <c r="R38" s="183" t="s">
        <v>302</v>
      </c>
    </row>
    <row r="39" spans="1:18">
      <c r="A39" s="193" t="s">
        <v>508</v>
      </c>
      <c r="B39" s="1321"/>
      <c r="C39" s="1340"/>
      <c r="D39" s="185">
        <v>32231854</v>
      </c>
      <c r="E39" s="185">
        <v>47623119</v>
      </c>
      <c r="F39" s="186">
        <v>48469215</v>
      </c>
      <c r="G39" s="187">
        <v>1.7999999999999999E-2</v>
      </c>
      <c r="H39" s="188">
        <v>0.504</v>
      </c>
      <c r="K39" s="242"/>
      <c r="L39" s="250" t="s">
        <v>807</v>
      </c>
      <c r="M39" s="251"/>
      <c r="N39" s="217">
        <v>-6430</v>
      </c>
      <c r="O39" s="185">
        <v>-17079</v>
      </c>
      <c r="P39" s="185">
        <v>-13906</v>
      </c>
      <c r="Q39" s="218">
        <v>-0.186</v>
      </c>
      <c r="R39" s="188">
        <v>1.163</v>
      </c>
    </row>
    <row r="40" spans="1:18" ht="15" customHeight="1">
      <c r="A40" s="193" t="s">
        <v>509</v>
      </c>
      <c r="B40" s="1321"/>
      <c r="C40" s="1340"/>
      <c r="D40" s="185">
        <v>87331691</v>
      </c>
      <c r="E40" s="185">
        <v>94742383</v>
      </c>
      <c r="F40" s="186">
        <v>100157124</v>
      </c>
      <c r="G40" s="187">
        <v>5.7000000000000002E-2</v>
      </c>
      <c r="H40" s="188">
        <v>0.14699999999999999</v>
      </c>
      <c r="K40" s="242"/>
      <c r="L40" s="252" t="s">
        <v>808</v>
      </c>
      <c r="M40" s="253"/>
      <c r="N40" s="217">
        <v>-169630</v>
      </c>
      <c r="O40" s="185">
        <v>-265255</v>
      </c>
      <c r="P40" s="185">
        <v>-61199</v>
      </c>
      <c r="Q40" s="218">
        <v>-0.76900000000000002</v>
      </c>
      <c r="R40" s="188">
        <v>-0.63900000000000001</v>
      </c>
    </row>
    <row r="41" spans="1:18">
      <c r="A41" s="193" t="s">
        <v>524</v>
      </c>
      <c r="B41" s="1321"/>
      <c r="C41" s="1340"/>
      <c r="D41" s="185">
        <v>119563545</v>
      </c>
      <c r="E41" s="185">
        <v>142365502</v>
      </c>
      <c r="F41" s="186">
        <v>148626339</v>
      </c>
      <c r="G41" s="187">
        <v>4.3999999999999997E-2</v>
      </c>
      <c r="H41" s="188">
        <v>0.24299999999999999</v>
      </c>
      <c r="K41" s="245"/>
      <c r="L41" s="222" t="s">
        <v>58</v>
      </c>
      <c r="M41" s="223"/>
      <c r="N41" s="224">
        <v>-1779306</v>
      </c>
      <c r="O41" s="189">
        <v>-1982556</v>
      </c>
      <c r="P41" s="189">
        <v>-1680271</v>
      </c>
      <c r="Q41" s="225">
        <v>-0.152</v>
      </c>
      <c r="R41" s="192">
        <v>-5.6000000000000001E-2</v>
      </c>
    </row>
    <row r="42" spans="1:18">
      <c r="A42" s="1320"/>
      <c r="B42" s="1321"/>
      <c r="C42" s="179"/>
      <c r="D42" s="180"/>
      <c r="E42" s="180"/>
      <c r="F42" s="181"/>
      <c r="G42" s="182"/>
      <c r="H42" s="183"/>
      <c r="K42" s="245"/>
      <c r="L42" s="222"/>
      <c r="M42" s="223"/>
      <c r="N42" s="226"/>
      <c r="O42" s="180"/>
      <c r="P42" s="180"/>
      <c r="Q42" s="226"/>
      <c r="R42" s="181"/>
    </row>
    <row r="43" spans="1:18">
      <c r="A43" s="1320" t="s">
        <v>525</v>
      </c>
      <c r="B43" s="1321"/>
      <c r="C43" s="179"/>
      <c r="D43" s="185">
        <v>8254726</v>
      </c>
      <c r="E43" s="185">
        <v>27923617</v>
      </c>
      <c r="F43" s="186">
        <v>26657010</v>
      </c>
      <c r="G43" s="187">
        <v>-4.4999999999999998E-2</v>
      </c>
      <c r="H43" s="188">
        <v>2.2290000000000001</v>
      </c>
      <c r="K43" s="239" t="s">
        <v>59</v>
      </c>
      <c r="L43" s="240"/>
      <c r="M43" s="241"/>
      <c r="N43" s="224">
        <v>358921</v>
      </c>
      <c r="O43" s="189">
        <v>769271</v>
      </c>
      <c r="P43" s="189">
        <v>1014748</v>
      </c>
      <c r="Q43" s="225">
        <v>0.31900000000000001</v>
      </c>
      <c r="R43" s="192">
        <v>1.827</v>
      </c>
    </row>
    <row r="44" spans="1:18" ht="15" customHeight="1">
      <c r="A44" s="193" t="s">
        <v>226</v>
      </c>
      <c r="B44" s="1321"/>
      <c r="C44" s="1340"/>
      <c r="D44" s="185">
        <v>5346373</v>
      </c>
      <c r="E44" s="185">
        <v>25734963</v>
      </c>
      <c r="F44" s="186">
        <v>24303193</v>
      </c>
      <c r="G44" s="187">
        <v>-5.6000000000000001E-2</v>
      </c>
      <c r="H44" s="188">
        <v>3.5459999999999998</v>
      </c>
      <c r="K44" s="245"/>
      <c r="L44" s="222"/>
      <c r="M44" s="223"/>
      <c r="N44" s="226"/>
      <c r="O44" s="180"/>
      <c r="P44" s="180"/>
      <c r="Q44" s="227"/>
      <c r="R44" s="183"/>
    </row>
    <row r="45" spans="1:18">
      <c r="A45" s="193" t="s">
        <v>227</v>
      </c>
      <c r="B45" s="1321"/>
      <c r="C45" s="1340"/>
      <c r="D45" s="185">
        <v>1935879</v>
      </c>
      <c r="E45" s="185">
        <v>1072920</v>
      </c>
      <c r="F45" s="186">
        <v>1159587</v>
      </c>
      <c r="G45" s="187">
        <v>8.1000000000000003E-2</v>
      </c>
      <c r="H45" s="188">
        <v>-0.40100000000000002</v>
      </c>
      <c r="K45" s="242"/>
      <c r="L45" s="243" t="s">
        <v>60</v>
      </c>
      <c r="M45" s="244"/>
      <c r="N45" s="217">
        <v>-145746</v>
      </c>
      <c r="O45" s="185">
        <v>-103460</v>
      </c>
      <c r="P45" s="185">
        <v>-337599</v>
      </c>
      <c r="Q45" s="218">
        <v>2.2629999999999999</v>
      </c>
      <c r="R45" s="188">
        <v>1.3160000000000001</v>
      </c>
    </row>
    <row r="46" spans="1:18">
      <c r="A46" s="193" t="s">
        <v>526</v>
      </c>
      <c r="B46" s="1321"/>
      <c r="C46" s="1340"/>
      <c r="D46" s="185">
        <v>972474</v>
      </c>
      <c r="E46" s="185">
        <v>1115734</v>
      </c>
      <c r="F46" s="186">
        <v>1194230</v>
      </c>
      <c r="G46" s="187">
        <v>7.0000000000000007E-2</v>
      </c>
      <c r="H46" s="188">
        <v>0.22800000000000001</v>
      </c>
      <c r="K46" s="242"/>
      <c r="L46" s="243"/>
      <c r="M46" s="244"/>
      <c r="N46" s="226"/>
      <c r="O46" s="180"/>
      <c r="P46" s="180"/>
      <c r="Q46" s="227"/>
      <c r="R46" s="183"/>
    </row>
    <row r="47" spans="1:18">
      <c r="A47" s="1320"/>
      <c r="B47" s="1321"/>
      <c r="C47" s="179"/>
      <c r="D47" s="180"/>
      <c r="E47" s="180"/>
      <c r="F47" s="181"/>
      <c r="G47" s="182"/>
      <c r="H47" s="183"/>
      <c r="K47" s="245" t="s">
        <v>61</v>
      </c>
      <c r="L47" s="222"/>
      <c r="M47" s="223"/>
      <c r="N47" s="224">
        <v>213175</v>
      </c>
      <c r="O47" s="189">
        <v>665811</v>
      </c>
      <c r="P47" s="189">
        <v>677149</v>
      </c>
      <c r="Q47" s="225">
        <v>1.7000000000000001E-2</v>
      </c>
      <c r="R47" s="192">
        <v>2.1760000000000002</v>
      </c>
    </row>
    <row r="48" spans="1:18">
      <c r="A48" s="1320" t="s">
        <v>225</v>
      </c>
      <c r="B48" s="1321"/>
      <c r="C48" s="179"/>
      <c r="D48" s="185">
        <v>9854630</v>
      </c>
      <c r="E48" s="185">
        <v>5978257</v>
      </c>
      <c r="F48" s="186">
        <v>5393500</v>
      </c>
      <c r="G48" s="187">
        <v>-9.8000000000000004E-2</v>
      </c>
      <c r="H48" s="188">
        <v>-0.45300000000000001</v>
      </c>
      <c r="K48" s="242" t="s">
        <v>62</v>
      </c>
      <c r="L48" s="243"/>
      <c r="M48" s="244"/>
      <c r="N48" s="217">
        <v>3901</v>
      </c>
      <c r="O48" s="185">
        <v>12407</v>
      </c>
      <c r="P48" s="185">
        <v>16351</v>
      </c>
      <c r="Q48" s="218">
        <v>0.318</v>
      </c>
      <c r="R48" s="188">
        <v>3.1909999999999998</v>
      </c>
    </row>
    <row r="49" spans="1:21" ht="15" thickBot="1">
      <c r="A49" s="1320" t="s">
        <v>527</v>
      </c>
      <c r="B49" s="1321"/>
      <c r="C49" s="179"/>
      <c r="D49" s="185">
        <v>15178148</v>
      </c>
      <c r="E49" s="185">
        <v>16319407</v>
      </c>
      <c r="F49" s="186">
        <v>17863198</v>
      </c>
      <c r="G49" s="187">
        <v>9.5000000000000001E-2</v>
      </c>
      <c r="H49" s="188">
        <v>0.17699999999999999</v>
      </c>
      <c r="K49" s="1348" t="s">
        <v>63</v>
      </c>
      <c r="L49" s="1349"/>
      <c r="M49" s="1350"/>
      <c r="N49" s="254">
        <v>209274</v>
      </c>
      <c r="O49" s="255">
        <v>653404</v>
      </c>
      <c r="P49" s="255">
        <v>660798</v>
      </c>
      <c r="Q49" s="256">
        <v>1.0999999999999999E-2</v>
      </c>
      <c r="R49" s="257">
        <v>2.1579999999999999</v>
      </c>
    </row>
    <row r="50" spans="1:21">
      <c r="A50" s="1320" t="s">
        <v>519</v>
      </c>
      <c r="B50" s="1321"/>
      <c r="C50" s="179"/>
      <c r="D50" s="185">
        <v>555598</v>
      </c>
      <c r="E50" s="185">
        <v>455343</v>
      </c>
      <c r="F50" s="186">
        <v>532584</v>
      </c>
      <c r="G50" s="187">
        <v>0.17</v>
      </c>
      <c r="H50" s="188">
        <v>-4.1000000000000002E-2</v>
      </c>
      <c r="K50" s="258"/>
      <c r="L50" s="258"/>
      <c r="M50" s="258"/>
      <c r="N50" s="258"/>
      <c r="O50" s="258"/>
      <c r="P50" s="258"/>
      <c r="Q50" s="258"/>
      <c r="R50" s="258"/>
    </row>
    <row r="51" spans="1:21">
      <c r="A51" s="1320" t="s">
        <v>528</v>
      </c>
      <c r="B51" s="1321"/>
      <c r="C51" s="179"/>
      <c r="D51" s="185">
        <v>1637791</v>
      </c>
      <c r="E51" s="185">
        <v>2050474</v>
      </c>
      <c r="F51" s="186">
        <v>2248082</v>
      </c>
      <c r="G51" s="187">
        <v>9.6000000000000002E-2</v>
      </c>
      <c r="H51" s="188">
        <v>0.373</v>
      </c>
      <c r="K51" s="1316"/>
      <c r="L51" s="1316"/>
      <c r="M51" s="1316"/>
      <c r="N51" s="243"/>
      <c r="O51" s="243"/>
      <c r="P51" s="243"/>
      <c r="Q51" s="258"/>
      <c r="R51" s="258"/>
    </row>
    <row r="52" spans="1:21">
      <c r="A52" s="1320" t="s">
        <v>529</v>
      </c>
      <c r="B52" s="1321"/>
      <c r="C52" s="179"/>
      <c r="D52" s="185">
        <v>8338154</v>
      </c>
      <c r="E52" s="185">
        <v>9624602</v>
      </c>
      <c r="F52" s="186">
        <v>9561612</v>
      </c>
      <c r="G52" s="187">
        <v>-7.0000000000000001E-3</v>
      </c>
      <c r="H52" s="188">
        <v>0.14699999999999999</v>
      </c>
      <c r="K52" s="1346" t="s">
        <v>810</v>
      </c>
      <c r="L52" s="1346"/>
      <c r="M52" s="1346"/>
      <c r="N52" s="1346"/>
      <c r="O52" s="1346"/>
      <c r="P52" s="1346"/>
      <c r="Q52" s="1346"/>
      <c r="R52" s="1346"/>
      <c r="S52" s="1346"/>
      <c r="T52" s="1346"/>
      <c r="U52" s="1346"/>
    </row>
    <row r="53" spans="1:21">
      <c r="A53" s="1320" t="s">
        <v>530</v>
      </c>
      <c r="B53" s="1321"/>
      <c r="C53" s="179"/>
      <c r="D53" s="185">
        <v>198473</v>
      </c>
      <c r="E53" s="185">
        <v>338446</v>
      </c>
      <c r="F53" s="186">
        <v>290866</v>
      </c>
      <c r="G53" s="187">
        <v>-0.14099999999999999</v>
      </c>
      <c r="H53" s="188">
        <v>0.46600000000000003</v>
      </c>
      <c r="K53" s="259" t="s">
        <v>811</v>
      </c>
      <c r="L53" s="260"/>
      <c r="M53" s="260"/>
      <c r="N53" s="261"/>
      <c r="O53" s="261"/>
      <c r="P53" s="261"/>
      <c r="Q53" s="262"/>
      <c r="R53" s="261"/>
      <c r="S53" s="261"/>
      <c r="T53" s="261"/>
      <c r="U53" s="260"/>
    </row>
    <row r="54" spans="1:21" ht="33" customHeight="1">
      <c r="A54" s="1320" t="s">
        <v>803</v>
      </c>
      <c r="B54" s="1321"/>
      <c r="C54" s="179"/>
      <c r="D54" s="185">
        <v>533146</v>
      </c>
      <c r="E54" s="185">
        <v>561602</v>
      </c>
      <c r="F54" s="186">
        <v>772385</v>
      </c>
      <c r="G54" s="187">
        <v>0.375</v>
      </c>
      <c r="H54" s="188">
        <v>0.44900000000000001</v>
      </c>
      <c r="K54" s="1256"/>
      <c r="L54" s="1256"/>
      <c r="M54" s="1256"/>
      <c r="N54" s="1256"/>
      <c r="O54" s="1256"/>
      <c r="P54" s="1256"/>
      <c r="Q54" s="258"/>
      <c r="R54" s="258"/>
    </row>
    <row r="55" spans="1:21">
      <c r="A55" s="1320" t="s">
        <v>531</v>
      </c>
      <c r="B55" s="1321"/>
      <c r="C55" s="179"/>
      <c r="D55" s="185">
        <v>9984867</v>
      </c>
      <c r="E55" s="185">
        <v>6343266</v>
      </c>
      <c r="F55" s="186">
        <v>7326432</v>
      </c>
      <c r="G55" s="187">
        <v>0.155</v>
      </c>
      <c r="H55" s="188">
        <v>-0.26600000000000001</v>
      </c>
      <c r="K55" s="1345"/>
      <c r="L55" s="1345"/>
      <c r="M55" s="1345"/>
      <c r="N55" s="243"/>
      <c r="O55" s="243"/>
      <c r="P55" s="243"/>
      <c r="Q55" s="258"/>
      <c r="R55" s="258"/>
    </row>
    <row r="56" spans="1:21" ht="15" customHeight="1">
      <c r="A56" s="1320"/>
      <c r="B56" s="1321"/>
      <c r="C56" s="179"/>
      <c r="D56" s="180"/>
      <c r="E56" s="180"/>
      <c r="F56" s="181"/>
      <c r="G56" s="182"/>
      <c r="H56" s="183"/>
      <c r="K56" s="1256"/>
      <c r="L56" s="1256"/>
      <c r="M56" s="1256"/>
      <c r="N56" s="1256"/>
      <c r="O56" s="1256"/>
      <c r="P56" s="1256"/>
      <c r="Q56" s="258"/>
      <c r="R56" s="258"/>
    </row>
    <row r="57" spans="1:21" ht="33" customHeight="1">
      <c r="A57" s="1322" t="s">
        <v>532</v>
      </c>
      <c r="B57" s="1323"/>
      <c r="C57" s="1324"/>
      <c r="D57" s="189">
        <v>174099078</v>
      </c>
      <c r="E57" s="189">
        <v>211960516</v>
      </c>
      <c r="F57" s="190">
        <v>219272008</v>
      </c>
      <c r="G57" s="191">
        <v>3.4000000000000002E-2</v>
      </c>
      <c r="H57" s="192">
        <v>0.25900000000000001</v>
      </c>
      <c r="K57" s="1256"/>
      <c r="L57" s="1256"/>
      <c r="M57" s="1256"/>
      <c r="N57" s="1256"/>
      <c r="O57" s="1256"/>
      <c r="P57" s="1256"/>
      <c r="Q57" s="258"/>
      <c r="R57" s="258"/>
    </row>
    <row r="58" spans="1:21" ht="27" customHeight="1">
      <c r="A58" s="1320"/>
      <c r="B58" s="1321"/>
      <c r="C58" s="179"/>
      <c r="D58" s="180"/>
      <c r="E58" s="180"/>
      <c r="F58" s="181"/>
      <c r="G58" s="182"/>
      <c r="H58" s="183"/>
      <c r="K58" s="1256"/>
      <c r="L58" s="1256"/>
      <c r="M58" s="1256"/>
      <c r="N58" s="1256"/>
      <c r="O58" s="1256"/>
      <c r="P58" s="1256"/>
      <c r="Q58" s="258"/>
      <c r="R58" s="258"/>
    </row>
    <row r="59" spans="1:21">
      <c r="A59" s="1336" t="s">
        <v>66</v>
      </c>
      <c r="B59" s="1337"/>
      <c r="C59" s="179"/>
      <c r="D59" s="189">
        <v>23205639</v>
      </c>
      <c r="E59" s="189">
        <v>24945870</v>
      </c>
      <c r="F59" s="190">
        <v>24529958</v>
      </c>
      <c r="G59" s="191">
        <v>-1.7000000000000001E-2</v>
      </c>
      <c r="H59" s="192">
        <v>5.7000000000000002E-2</v>
      </c>
    </row>
    <row r="60" spans="1:21">
      <c r="A60" s="1344" t="s">
        <v>533</v>
      </c>
      <c r="B60" s="1338"/>
      <c r="C60" s="194"/>
      <c r="D60" s="185">
        <v>1318993</v>
      </c>
      <c r="E60" s="185">
        <v>1318993</v>
      </c>
      <c r="F60" s="186">
        <v>1318993</v>
      </c>
      <c r="G60" s="187">
        <v>0</v>
      </c>
      <c r="H60" s="188">
        <v>0</v>
      </c>
    </row>
    <row r="61" spans="1:21">
      <c r="A61" s="1344" t="s">
        <v>534</v>
      </c>
      <c r="B61" s="1338"/>
      <c r="C61" s="194"/>
      <c r="D61" s="185">
        <v>-209309</v>
      </c>
      <c r="E61" s="185">
        <v>-208433</v>
      </c>
      <c r="F61" s="186">
        <v>-207840</v>
      </c>
      <c r="G61" s="187">
        <v>-3.0000000000000001E-3</v>
      </c>
      <c r="H61" s="188">
        <v>-7.0000000000000001E-3</v>
      </c>
    </row>
    <row r="62" spans="1:21">
      <c r="A62" s="1344" t="s">
        <v>335</v>
      </c>
      <c r="B62" s="1338"/>
      <c r="C62" s="194"/>
      <c r="D62" s="185">
        <v>165188</v>
      </c>
      <c r="E62" s="185">
        <v>192625</v>
      </c>
      <c r="F62" s="186">
        <v>224591</v>
      </c>
      <c r="G62" s="187">
        <v>0.16600000000000001</v>
      </c>
      <c r="H62" s="188">
        <v>0.36</v>
      </c>
    </row>
    <row r="63" spans="1:21">
      <c r="A63" s="1344" t="s">
        <v>404</v>
      </c>
      <c r="B63" s="1338"/>
      <c r="C63" s="194"/>
      <c r="D63" s="185">
        <v>21360272</v>
      </c>
      <c r="E63" s="185">
        <v>21429635</v>
      </c>
      <c r="F63" s="186">
        <v>21707166</v>
      </c>
      <c r="G63" s="187">
        <v>1.2999999999999999E-2</v>
      </c>
      <c r="H63" s="188">
        <v>1.6E-2</v>
      </c>
    </row>
    <row r="64" spans="1:21">
      <c r="A64" s="1351" t="s">
        <v>535</v>
      </c>
      <c r="B64" s="1352"/>
      <c r="C64" s="194"/>
      <c r="D64" s="185">
        <v>359565</v>
      </c>
      <c r="E64" s="185">
        <v>1865898</v>
      </c>
      <c r="F64" s="186">
        <v>840581</v>
      </c>
      <c r="G64" s="187">
        <v>-0.55000000000000004</v>
      </c>
      <c r="H64" s="188">
        <v>1.3380000000000001</v>
      </c>
    </row>
    <row r="65" spans="1:8">
      <c r="A65" s="1344" t="s">
        <v>536</v>
      </c>
      <c r="B65" s="1338"/>
      <c r="C65" s="194"/>
      <c r="D65" s="185">
        <v>210930</v>
      </c>
      <c r="E65" s="185">
        <v>347152</v>
      </c>
      <c r="F65" s="186">
        <v>646467</v>
      </c>
      <c r="G65" s="187">
        <v>0.86199999999999999</v>
      </c>
      <c r="H65" s="188">
        <v>2.0649999999999999</v>
      </c>
    </row>
    <row r="66" spans="1:8">
      <c r="A66" s="1320"/>
      <c r="B66" s="1321"/>
      <c r="C66" s="179"/>
      <c r="D66" s="180"/>
      <c r="E66" s="180"/>
      <c r="F66" s="181"/>
      <c r="G66" s="182"/>
      <c r="H66" s="183"/>
    </row>
    <row r="67" spans="1:8">
      <c r="A67" s="1320" t="s">
        <v>62</v>
      </c>
      <c r="B67" s="1321"/>
      <c r="C67" s="179"/>
      <c r="D67" s="185">
        <v>517172</v>
      </c>
      <c r="E67" s="185">
        <v>499777</v>
      </c>
      <c r="F67" s="186">
        <v>488616</v>
      </c>
      <c r="G67" s="187">
        <v>-2.1999999999999999E-2</v>
      </c>
      <c r="H67" s="188">
        <v>-5.5E-2</v>
      </c>
    </row>
    <row r="68" spans="1:8">
      <c r="A68" s="1320"/>
      <c r="B68" s="1321"/>
      <c r="C68" s="179"/>
      <c r="D68" s="180"/>
      <c r="E68" s="180"/>
      <c r="F68" s="181"/>
      <c r="G68" s="182"/>
      <c r="H68" s="183"/>
    </row>
    <row r="69" spans="1:8">
      <c r="A69" s="1322" t="s">
        <v>537</v>
      </c>
      <c r="B69" s="1323"/>
      <c r="C69" s="1324"/>
      <c r="D69" s="189">
        <v>23722811</v>
      </c>
      <c r="E69" s="189">
        <v>25445647</v>
      </c>
      <c r="F69" s="190">
        <v>25018574</v>
      </c>
      <c r="G69" s="191">
        <v>-1.7000000000000001E-2</v>
      </c>
      <c r="H69" s="192">
        <v>5.5E-2</v>
      </c>
    </row>
    <row r="70" spans="1:8">
      <c r="A70" s="196"/>
      <c r="B70" s="197"/>
      <c r="C70" s="194"/>
      <c r="D70" s="180"/>
      <c r="E70" s="180"/>
      <c r="F70" s="181"/>
      <c r="G70" s="182"/>
      <c r="H70" s="183"/>
    </row>
    <row r="71" spans="1:8">
      <c r="A71" s="1341" t="s">
        <v>538</v>
      </c>
      <c r="B71" s="1342"/>
      <c r="C71" s="1343"/>
      <c r="D71" s="189">
        <v>197821889</v>
      </c>
      <c r="E71" s="189">
        <v>237406163</v>
      </c>
      <c r="F71" s="190">
        <v>244290582</v>
      </c>
      <c r="G71" s="191">
        <v>2.9000000000000001E-2</v>
      </c>
      <c r="H71" s="192">
        <v>0.23499999999999999</v>
      </c>
    </row>
    <row r="72" spans="1:8">
      <c r="A72" s="1320"/>
      <c r="B72" s="1321"/>
      <c r="C72" s="179"/>
      <c r="D72" s="180" t="s">
        <v>218</v>
      </c>
      <c r="E72" s="180" t="s">
        <v>218</v>
      </c>
      <c r="F72" s="181" t="s">
        <v>218</v>
      </c>
      <c r="G72" s="182"/>
      <c r="H72" s="183"/>
    </row>
    <row r="73" spans="1:8">
      <c r="A73" s="1336" t="s">
        <v>539</v>
      </c>
      <c r="B73" s="1337"/>
      <c r="C73" s="198"/>
      <c r="D73" s="189">
        <v>131725399</v>
      </c>
      <c r="E73" s="189">
        <v>133568004</v>
      </c>
      <c r="F73" s="190">
        <v>150250539</v>
      </c>
      <c r="G73" s="191">
        <v>0.125</v>
      </c>
      <c r="H73" s="192">
        <v>0.14099999999999999</v>
      </c>
    </row>
    <row r="74" spans="1:8">
      <c r="A74" s="1320" t="s">
        <v>540</v>
      </c>
      <c r="B74" s="1321"/>
      <c r="C74" s="179"/>
      <c r="D74" s="185">
        <v>20426402</v>
      </c>
      <c r="E74" s="185">
        <v>20973810</v>
      </c>
      <c r="F74" s="186">
        <v>21761484</v>
      </c>
      <c r="G74" s="187">
        <v>3.7999999999999999E-2</v>
      </c>
      <c r="H74" s="188">
        <v>6.5000000000000002E-2</v>
      </c>
    </row>
    <row r="75" spans="1:8">
      <c r="A75" s="1320" t="s">
        <v>541</v>
      </c>
      <c r="B75" s="1321"/>
      <c r="C75" s="179"/>
      <c r="D75" s="185">
        <v>79703253</v>
      </c>
      <c r="E75" s="185">
        <v>86074859</v>
      </c>
      <c r="F75" s="186">
        <v>90946335</v>
      </c>
      <c r="G75" s="187">
        <v>5.7000000000000002E-2</v>
      </c>
      <c r="H75" s="188">
        <v>0.14099999999999999</v>
      </c>
    </row>
    <row r="76" spans="1:8" ht="15" thickBot="1">
      <c r="A76" s="1353" t="s">
        <v>542</v>
      </c>
      <c r="B76" s="1354"/>
      <c r="C76" s="199"/>
      <c r="D76" s="200">
        <v>31595744</v>
      </c>
      <c r="E76" s="200">
        <v>26519335</v>
      </c>
      <c r="F76" s="201">
        <v>37542720</v>
      </c>
      <c r="G76" s="202">
        <v>0.41599999999999998</v>
      </c>
      <c r="H76" s="203">
        <v>0.188</v>
      </c>
    </row>
    <row r="77" spans="1:8">
      <c r="A77" s="1355"/>
      <c r="B77" s="1355"/>
      <c r="C77" s="51"/>
      <c r="D77" s="39"/>
      <c r="E77" s="39"/>
      <c r="F77" s="39"/>
      <c r="G77" s="39"/>
      <c r="H77" s="39"/>
    </row>
    <row r="78" spans="1:8" ht="21" customHeight="1">
      <c r="A78" t="s">
        <v>787</v>
      </c>
    </row>
    <row r="79" spans="1:8">
      <c r="A79" t="s">
        <v>788</v>
      </c>
    </row>
  </sheetData>
  <mergeCells count="89">
    <mergeCell ref="A76:B76"/>
    <mergeCell ref="A77:B77"/>
    <mergeCell ref="A66:B66"/>
    <mergeCell ref="A55:B55"/>
    <mergeCell ref="A56:B56"/>
    <mergeCell ref="A57:C57"/>
    <mergeCell ref="A58:B58"/>
    <mergeCell ref="A59:B59"/>
    <mergeCell ref="A60:B60"/>
    <mergeCell ref="A63:B63"/>
    <mergeCell ref="A53:B53"/>
    <mergeCell ref="A38:B38"/>
    <mergeCell ref="A64:B64"/>
    <mergeCell ref="A65:B65"/>
    <mergeCell ref="A67:B67"/>
    <mergeCell ref="A54:B54"/>
    <mergeCell ref="A43:B43"/>
    <mergeCell ref="B44:C44"/>
    <mergeCell ref="B45:C45"/>
    <mergeCell ref="A48:B48"/>
    <mergeCell ref="A49:B49"/>
    <mergeCell ref="A50:B50"/>
    <mergeCell ref="A51:B51"/>
    <mergeCell ref="A52:B52"/>
    <mergeCell ref="K52:U52"/>
    <mergeCell ref="K1:P1"/>
    <mergeCell ref="K2:P2"/>
    <mergeCell ref="K3:P3"/>
    <mergeCell ref="K49:M49"/>
    <mergeCell ref="K51:M51"/>
    <mergeCell ref="N5:P5"/>
    <mergeCell ref="Q5:R5"/>
    <mergeCell ref="A74:B74"/>
    <mergeCell ref="A75:B75"/>
    <mergeCell ref="A61:B61"/>
    <mergeCell ref="A62:B62"/>
    <mergeCell ref="K54:P54"/>
    <mergeCell ref="K55:M55"/>
    <mergeCell ref="A71:C71"/>
    <mergeCell ref="A72:B72"/>
    <mergeCell ref="A73:B73"/>
    <mergeCell ref="A68:B68"/>
    <mergeCell ref="A69:C69"/>
    <mergeCell ref="B39:C39"/>
    <mergeCell ref="B40:C40"/>
    <mergeCell ref="B41:C41"/>
    <mergeCell ref="A47:B47"/>
    <mergeCell ref="B46:C46"/>
    <mergeCell ref="A42:B42"/>
    <mergeCell ref="A33:B33"/>
    <mergeCell ref="A34:B34"/>
    <mergeCell ref="A35:C35"/>
    <mergeCell ref="A36:B36"/>
    <mergeCell ref="A37:C37"/>
    <mergeCell ref="A30:B30"/>
    <mergeCell ref="A19:B19"/>
    <mergeCell ref="A20:B20"/>
    <mergeCell ref="B21:C21"/>
    <mergeCell ref="B22:C22"/>
    <mergeCell ref="B23:C23"/>
    <mergeCell ref="A24:B24"/>
    <mergeCell ref="A25:B25"/>
    <mergeCell ref="A26:B26"/>
    <mergeCell ref="A27:B27"/>
    <mergeCell ref="A28:B28"/>
    <mergeCell ref="A29:B29"/>
    <mergeCell ref="A31:B31"/>
    <mergeCell ref="A32:B32"/>
    <mergeCell ref="A6:C6"/>
    <mergeCell ref="K58:P58"/>
    <mergeCell ref="K57:P57"/>
    <mergeCell ref="K56:P56"/>
    <mergeCell ref="A13:B13"/>
    <mergeCell ref="A14:B14"/>
    <mergeCell ref="A15:B15"/>
    <mergeCell ref="A16:B16"/>
    <mergeCell ref="A17:B17"/>
    <mergeCell ref="A18:B18"/>
    <mergeCell ref="A7:C7"/>
    <mergeCell ref="A8:B8"/>
    <mergeCell ref="B9:C9"/>
    <mergeCell ref="B10:C10"/>
    <mergeCell ref="A11:B11"/>
    <mergeCell ref="A12:C12"/>
    <mergeCell ref="A1:H1"/>
    <mergeCell ref="A2:H2"/>
    <mergeCell ref="A3:H3"/>
    <mergeCell ref="D5:F5"/>
    <mergeCell ref="G5:H5"/>
  </mergeCells>
  <hyperlinks>
    <hyperlink ref="A4" location="Índice!A1" display="Volver al índice" xr:uid="{433AE947-C188-4C96-A63D-7D10FD305630}"/>
    <hyperlink ref="K4" location="Índice!A1" display="Volver al índice" xr:uid="{E2D1A5F7-B7EA-488D-A4D2-7591792DC099}"/>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9373D-57D3-6C44-9B05-BCB29FE3943F}">
  <dimension ref="A2:H176"/>
  <sheetViews>
    <sheetView showGridLines="0" zoomScale="109" zoomScaleNormal="70" workbookViewId="0">
      <pane ySplit="2" topLeftCell="A162" activePane="bottomLeft" state="frozen"/>
      <selection pane="bottomLeft" activeCell="H156" sqref="H156"/>
    </sheetView>
  </sheetViews>
  <sheetFormatPr baseColWidth="10" defaultColWidth="11.44140625" defaultRowHeight="14.4"/>
  <cols>
    <col min="1" max="1" width="18.44140625" style="7" bestFit="1" customWidth="1"/>
    <col min="2" max="2" width="55.77734375" style="128" customWidth="1"/>
    <col min="3" max="5" width="12.77734375" style="12" bestFit="1" customWidth="1"/>
    <col min="6" max="8" width="10.77734375" style="7"/>
  </cols>
  <sheetData>
    <row r="2" spans="1:5" ht="15" thickBot="1">
      <c r="A2" s="31" t="s">
        <v>27</v>
      </c>
      <c r="B2" s="145" t="s">
        <v>28</v>
      </c>
      <c r="C2" s="29" t="s">
        <v>29</v>
      </c>
      <c r="D2" s="29" t="s">
        <v>30</v>
      </c>
      <c r="E2" s="29" t="s">
        <v>31</v>
      </c>
    </row>
    <row r="3" spans="1:5">
      <c r="A3" s="7" t="s">
        <v>32</v>
      </c>
      <c r="B3" s="130" t="str">
        <f>'0.Resumen BAP'!A4</f>
        <v>Intereses, rendimientos y gastos similares, neto</v>
      </c>
      <c r="C3" s="124">
        <f>'0.Resumen BAP'!B4</f>
        <v>2379527</v>
      </c>
      <c r="D3" s="124">
        <f>'0.Resumen BAP'!C4</f>
        <v>2069220</v>
      </c>
      <c r="E3" s="124">
        <f>'0.Resumen BAP'!D4</f>
        <v>2123383</v>
      </c>
    </row>
    <row r="4" spans="1:5">
      <c r="A4" s="7" t="s">
        <v>33</v>
      </c>
      <c r="B4" s="131" t="str">
        <f>'4.Ingreso Neto por Intereses'!A15</f>
        <v>Ingreso neto por intereses (1)</v>
      </c>
      <c r="C4" s="124">
        <f>'4.Ingreso Neto por Intereses'!B15</f>
        <v>2379527</v>
      </c>
      <c r="D4" s="124">
        <f>'4.Ingreso Neto por Intereses'!C15</f>
        <v>2069220</v>
      </c>
      <c r="E4" s="124">
        <f>'4.Ingreso Neto por Intereses'!D15</f>
        <v>2123383</v>
      </c>
    </row>
    <row r="5" spans="1:5">
      <c r="B5" s="131"/>
      <c r="C5" s="126" t="str">
        <f>IF(C3-C4=0,"Check",C3-C4)</f>
        <v>Check</v>
      </c>
      <c r="D5" s="126" t="str">
        <f t="shared" ref="D5:E5" si="0">IF(D3-D4=0,"Check",D3-D4)</f>
        <v>Check</v>
      </c>
      <c r="E5" s="126" t="str">
        <f t="shared" si="0"/>
        <v>Check</v>
      </c>
    </row>
    <row r="6" spans="1:5">
      <c r="B6" s="131"/>
    </row>
    <row r="7" spans="1:5">
      <c r="A7" s="7" t="s">
        <v>32</v>
      </c>
      <c r="B7" s="131" t="str">
        <f>'0.Resumen BAP'!A5</f>
        <v>Provisión de pérdida crediticia para cartera de créditos</v>
      </c>
      <c r="C7" s="124">
        <f>'0.Resumen BAP'!B5</f>
        <v>-1341481</v>
      </c>
      <c r="D7" s="124">
        <f>'0.Resumen BAP'!C5</f>
        <v>-732665</v>
      </c>
      <c r="E7" s="124">
        <f>'0.Resumen BAP'!D5</f>
        <v>-557647</v>
      </c>
    </row>
    <row r="8" spans="1:5">
      <c r="A8" s="7" t="s">
        <v>34</v>
      </c>
      <c r="B8" s="131" t="str">
        <f>'3.Calidad de Cartera'!A6</f>
        <v>Provisión de pérdida crediticia para cartera de créditos, neta de recuperos</v>
      </c>
      <c r="C8" s="124">
        <f>'3.Calidad de Cartera'!B6</f>
        <v>-1341481</v>
      </c>
      <c r="D8" s="124">
        <f>'3.Calidad de Cartera'!C6</f>
        <v>-732665</v>
      </c>
      <c r="E8" s="124">
        <f>'3.Calidad de Cartera'!D6</f>
        <v>-557647</v>
      </c>
    </row>
    <row r="9" spans="1:5">
      <c r="B9" s="131"/>
      <c r="C9" s="126" t="str">
        <f>IF(C7-C8=0,"Check",C7-C8)</f>
        <v>Check</v>
      </c>
      <c r="D9" s="126" t="str">
        <f t="shared" ref="D9" si="1">IF(D7-D8=0,"Check",D7-D8)</f>
        <v>Check</v>
      </c>
      <c r="E9" s="126" t="str">
        <f t="shared" ref="E9" si="2">IF(E7-E8=0,"Check",E7-E8)</f>
        <v>Check</v>
      </c>
    </row>
    <row r="10" spans="1:5">
      <c r="B10" s="131"/>
      <c r="C10" s="124"/>
      <c r="D10" s="124"/>
      <c r="E10" s="124"/>
    </row>
    <row r="11" spans="1:5">
      <c r="A11" s="7" t="s">
        <v>32</v>
      </c>
      <c r="B11" s="131" t="str">
        <f>'0.Resumen BAP'!A6</f>
        <v>Intereses, rendimientos y gastos similares, neto, después de la provisión de pérdida crediticia para cartera de créditos</v>
      </c>
      <c r="C11" s="124">
        <f>'0.Resumen BAP'!B6</f>
        <v>1038046</v>
      </c>
      <c r="D11" s="124">
        <f>'0.Resumen BAP'!C6</f>
        <v>1336555</v>
      </c>
      <c r="E11" s="124">
        <f>'0.Resumen BAP'!D6</f>
        <v>1565736</v>
      </c>
    </row>
    <row r="12" spans="1:5">
      <c r="A12" s="7" t="s">
        <v>33</v>
      </c>
      <c r="B12" s="131" t="str">
        <f>'4.Ingreso Neto por Intereses'!A16</f>
        <v>Ingreso neto por intereses después de provisiones (1)</v>
      </c>
      <c r="C12" s="124">
        <f>'4.Ingreso Neto por Intereses'!B16</f>
        <v>1038046</v>
      </c>
      <c r="D12" s="124">
        <f>'4.Ingreso Neto por Intereses'!C16</f>
        <v>1336555</v>
      </c>
      <c r="E12" s="124">
        <f>'4.Ingreso Neto por Intereses'!D16</f>
        <v>1565736</v>
      </c>
    </row>
    <row r="13" spans="1:5">
      <c r="B13" s="131"/>
      <c r="C13" s="126" t="str">
        <f>IF(C11-C12=0,"Check",C11-C12)</f>
        <v>Check</v>
      </c>
      <c r="D13" s="126" t="str">
        <f t="shared" ref="D13" si="3">IF(D11-D12=0,"Check",D11-D12)</f>
        <v>Check</v>
      </c>
      <c r="E13" s="126" t="str">
        <f t="shared" ref="E13" si="4">IF(E11-E12=0,"Check",E11-E12)</f>
        <v>Check</v>
      </c>
    </row>
    <row r="14" spans="1:5">
      <c r="B14" s="131"/>
      <c r="C14" s="124"/>
      <c r="D14" s="124"/>
      <c r="E14" s="124"/>
    </row>
    <row r="15" spans="1:5">
      <c r="A15" s="7" t="s">
        <v>32</v>
      </c>
      <c r="B15" s="131" t="str">
        <f>'0.Resumen BAP'!A7</f>
        <v>Otros ingresos</v>
      </c>
      <c r="C15" s="124">
        <f>'0.Resumen BAP'!B7</f>
        <v>958255</v>
      </c>
      <c r="D15" s="124">
        <f>'0.Resumen BAP'!C7</f>
        <v>1330406</v>
      </c>
      <c r="E15" s="124">
        <f>'0.Resumen BAP'!D7</f>
        <v>1194530</v>
      </c>
    </row>
    <row r="16" spans="1:5">
      <c r="A16" s="7" t="s">
        <v>35</v>
      </c>
      <c r="B16" s="131" t="str">
        <f>'5.Ingresos No Financieros'!A11</f>
        <v>Total ingresos no financieros</v>
      </c>
      <c r="C16" s="124">
        <f>'5.Ingresos No Financieros'!B11</f>
        <v>958255</v>
      </c>
      <c r="D16" s="124">
        <f>'5.Ingresos No Financieros'!C11</f>
        <v>1330406</v>
      </c>
      <c r="E16" s="124">
        <f>'5.Ingresos No Financieros'!D11</f>
        <v>1194530</v>
      </c>
    </row>
    <row r="17" spans="1:5">
      <c r="B17" s="131"/>
      <c r="C17" s="135" t="str">
        <f>IF(C15-C16=0,"Check",C15-C16)</f>
        <v>Check</v>
      </c>
      <c r="D17" s="126" t="str">
        <f t="shared" ref="D17" si="5">IF(D15-D16=0,"Check",D15-D16)</f>
        <v>Check</v>
      </c>
      <c r="E17" s="126" t="str">
        <f t="shared" ref="E17" si="6">IF(E15-E16=0,"Check",E15-E16)</f>
        <v>Check</v>
      </c>
    </row>
    <row r="18" spans="1:5">
      <c r="B18" s="131"/>
      <c r="C18" s="124"/>
      <c r="D18" s="124"/>
      <c r="E18" s="124"/>
    </row>
    <row r="19" spans="1:5">
      <c r="A19" s="7" t="s">
        <v>32</v>
      </c>
      <c r="B19" s="131" t="str">
        <f>'0.Resumen BAP'!A8</f>
        <v>Resultados técnicos de seguros</v>
      </c>
      <c r="C19" s="124">
        <f>'0.Resumen BAP'!B8</f>
        <v>141926</v>
      </c>
      <c r="D19" s="124">
        <f>'0.Resumen BAP'!C8</f>
        <v>84866</v>
      </c>
      <c r="E19" s="124">
        <f>'0.Resumen BAP'!D8</f>
        <v>-65247</v>
      </c>
    </row>
    <row r="20" spans="1:5">
      <c r="A20" s="7" t="s">
        <v>36</v>
      </c>
      <c r="B20" s="131" t="str">
        <f>'6.Resultado Técnico de Seguros'!A7</f>
        <v>Total resultado técnico de seguros</v>
      </c>
      <c r="C20" s="124">
        <f>'6.Resultado Técnico de Seguros'!B7</f>
        <v>141926</v>
      </c>
      <c r="D20" s="124">
        <f>'6.Resultado Técnico de Seguros'!C7</f>
        <v>84866</v>
      </c>
      <c r="E20" s="124">
        <f>'6.Resultado Técnico de Seguros'!D7</f>
        <v>-65247</v>
      </c>
    </row>
    <row r="21" spans="1:5">
      <c r="B21" s="131"/>
      <c r="C21" s="126" t="str">
        <f>IF(C19-C20=0,"Check",C19-C20)</f>
        <v>Check</v>
      </c>
      <c r="D21" s="126" t="str">
        <f t="shared" ref="D21" si="7">IF(D19-D20=0,"Check",D19-D20)</f>
        <v>Check</v>
      </c>
      <c r="E21" s="126" t="str">
        <f t="shared" ref="E21" si="8">IF(E19-E20=0,"Check",E19-E20)</f>
        <v>Check</v>
      </c>
    </row>
    <row r="22" spans="1:5">
      <c r="B22" s="131"/>
      <c r="C22" s="124"/>
      <c r="D22" s="124"/>
      <c r="E22" s="124"/>
    </row>
    <row r="23" spans="1:5">
      <c r="A23" s="7" t="s">
        <v>32</v>
      </c>
      <c r="B23" s="131" t="str">
        <f>'0.Resumen BAP'!A9</f>
        <v>Total gastos</v>
      </c>
      <c r="C23" s="124">
        <f>'0.Resumen BAP'!B9</f>
        <v>-1779306</v>
      </c>
      <c r="D23" s="124">
        <f>'0.Resumen BAP'!C9</f>
        <v>-1982556</v>
      </c>
      <c r="E23" s="124">
        <f>'0.Resumen BAP'!D9</f>
        <v>-1680271</v>
      </c>
    </row>
    <row r="24" spans="1:5">
      <c r="A24" s="7" t="s">
        <v>37</v>
      </c>
      <c r="B24" s="131" t="str">
        <f>'7.Gastos operativos eficiencia'!A9</f>
        <v>Gastos operativos (4)</v>
      </c>
      <c r="C24" s="124">
        <f>'7.Gastos operativos eficiencia'!B9</f>
        <v>1722183</v>
      </c>
      <c r="D24" s="124">
        <f>'7.Gastos operativos eficiencia'!C9</f>
        <v>1792366</v>
      </c>
      <c r="E24" s="124">
        <f>'7.Gastos operativos eficiencia'!D9</f>
        <v>1704894</v>
      </c>
    </row>
    <row r="25" spans="1:5">
      <c r="B25" s="131"/>
      <c r="C25" s="136">
        <f>IF(-C23-C24=0,"Check",-C23-C24)</f>
        <v>57123</v>
      </c>
      <c r="D25" s="136">
        <f t="shared" ref="D25:E25" si="9">IF(-D23-D24=0,"Check",-D23-D24)</f>
        <v>190190</v>
      </c>
      <c r="E25" s="136">
        <f t="shared" si="9"/>
        <v>-24623</v>
      </c>
    </row>
    <row r="26" spans="1:5">
      <c r="B26" s="131"/>
      <c r="C26" s="124"/>
      <c r="D26" s="124"/>
      <c r="E26" s="124"/>
    </row>
    <row r="27" spans="1:5">
      <c r="A27" s="7" t="s">
        <v>32</v>
      </c>
      <c r="B27" s="131" t="str">
        <f>'0.Resumen BAP'!A10</f>
        <v>Utilidad antes del impuesto a la renta</v>
      </c>
      <c r="C27" s="124">
        <f>'0.Resumen BAP'!B10</f>
        <v>358921</v>
      </c>
      <c r="D27" s="124">
        <f>'0.Resumen BAP'!C10</f>
        <v>769271</v>
      </c>
      <c r="E27" s="124">
        <f>'0.Resumen BAP'!D10</f>
        <v>1014748</v>
      </c>
    </row>
    <row r="28" spans="1:5">
      <c r="A28" s="7" t="s">
        <v>38</v>
      </c>
      <c r="B28" s="131" t="str">
        <f>B27</f>
        <v>Utilidad antes del impuesto a la renta</v>
      </c>
      <c r="C28" s="13">
        <f>'11.1.Credicorp Consolidado'!N43</f>
        <v>358921</v>
      </c>
      <c r="D28" s="13">
        <f>'11.1.Credicorp Consolidado'!O43</f>
        <v>769271</v>
      </c>
      <c r="E28" s="13">
        <f>'11.1.Credicorp Consolidado'!P43</f>
        <v>1014748</v>
      </c>
    </row>
    <row r="29" spans="1:5">
      <c r="B29" s="131"/>
      <c r="C29" s="126" t="str">
        <f>IF(C27-C28=0,"Check",C27-C28)</f>
        <v>Check</v>
      </c>
      <c r="D29" s="126" t="str">
        <f t="shared" ref="D29" si="10">IF(D27-D28=0,"Check",D27-D28)</f>
        <v>Check</v>
      </c>
      <c r="E29" s="126" t="str">
        <f t="shared" ref="E29" si="11">IF(E27-E28=0,"Check",E27-E28)</f>
        <v>Check</v>
      </c>
    </row>
    <row r="30" spans="1:5">
      <c r="B30" s="131"/>
      <c r="C30" s="124"/>
      <c r="D30" s="124"/>
      <c r="E30" s="124"/>
    </row>
    <row r="31" spans="1:5">
      <c r="A31" s="7" t="s">
        <v>32</v>
      </c>
      <c r="B31" s="131" t="str">
        <f>'0.Resumen BAP'!A11</f>
        <v>Impuesto a la renta</v>
      </c>
      <c r="C31" s="124">
        <f>'0.Resumen BAP'!B11</f>
        <v>-145746</v>
      </c>
      <c r="D31" s="124">
        <f>'0.Resumen BAP'!C11</f>
        <v>-103460</v>
      </c>
      <c r="E31" s="124">
        <f>'0.Resumen BAP'!D11</f>
        <v>-337599</v>
      </c>
    </row>
    <row r="32" spans="1:5">
      <c r="A32" s="7" t="s">
        <v>38</v>
      </c>
      <c r="B32" s="131" t="str">
        <f>B31</f>
        <v>Impuesto a la renta</v>
      </c>
      <c r="C32" s="124">
        <f>'11.1.Credicorp Consolidado'!N45</f>
        <v>-145746</v>
      </c>
      <c r="D32" s="124">
        <f>'11.1.Credicorp Consolidado'!O45</f>
        <v>-103460</v>
      </c>
      <c r="E32" s="124">
        <f>'11.1.Credicorp Consolidado'!P45</f>
        <v>-337599</v>
      </c>
    </row>
    <row r="33" spans="1:5">
      <c r="B33" s="131"/>
      <c r="C33" s="126" t="str">
        <f>IF(C31-C32=0,"Check",C31-C32)</f>
        <v>Check</v>
      </c>
      <c r="D33" s="126" t="str">
        <f t="shared" ref="D33" si="12">IF(D31-D32=0,"Check",D31-D32)</f>
        <v>Check</v>
      </c>
      <c r="E33" s="126" t="str">
        <f t="shared" ref="E33" si="13">IF(E31-E32=0,"Check",E31-E32)</f>
        <v>Check</v>
      </c>
    </row>
    <row r="34" spans="1:5">
      <c r="B34" s="131"/>
      <c r="C34" s="124"/>
      <c r="D34" s="124"/>
      <c r="E34" s="124"/>
    </row>
    <row r="35" spans="1:5">
      <c r="A35" s="7" t="s">
        <v>32</v>
      </c>
      <c r="B35" s="131" t="str">
        <f>'0.Resumen BAP'!A12</f>
        <v>Utilidad neta</v>
      </c>
      <c r="C35" s="124">
        <f>'0.Resumen BAP'!B12</f>
        <v>213175</v>
      </c>
      <c r="D35" s="124">
        <f>'0.Resumen BAP'!C12</f>
        <v>665811</v>
      </c>
      <c r="E35" s="124">
        <f>'0.Resumen BAP'!D12</f>
        <v>677149</v>
      </c>
    </row>
    <row r="36" spans="1:5">
      <c r="A36" s="7" t="s">
        <v>38</v>
      </c>
      <c r="B36" s="131" t="str">
        <f>B35</f>
        <v>Utilidad neta</v>
      </c>
      <c r="C36" s="124">
        <f>'11.1.Credicorp Consolidado'!N47</f>
        <v>213175</v>
      </c>
      <c r="D36" s="124">
        <f>'11.1.Credicorp Consolidado'!O47</f>
        <v>665811</v>
      </c>
      <c r="E36" s="124">
        <f>'11.1.Credicorp Consolidado'!P47</f>
        <v>677149</v>
      </c>
    </row>
    <row r="37" spans="1:5">
      <c r="B37" s="131"/>
      <c r="C37" s="126" t="str">
        <f>IF(C35-C36=0,"Check",C35-C36)</f>
        <v>Check</v>
      </c>
      <c r="D37" s="126" t="str">
        <f t="shared" ref="D37" si="14">IF(D35-D36=0,"Check",D35-D36)</f>
        <v>Check</v>
      </c>
      <c r="E37" s="126" t="str">
        <f t="shared" ref="E37" si="15">IF(E35-E36=0,"Check",E35-E36)</f>
        <v>Check</v>
      </c>
    </row>
    <row r="38" spans="1:5">
      <c r="B38" s="131"/>
      <c r="C38" s="124"/>
      <c r="D38" s="124"/>
      <c r="E38" s="124"/>
    </row>
    <row r="39" spans="1:5">
      <c r="A39" s="7" t="s">
        <v>32</v>
      </c>
      <c r="B39" s="131" t="str">
        <f>'0.Resumen BAP'!A13</f>
        <v>Interés no controlador</v>
      </c>
      <c r="C39" s="124">
        <f>'0.Resumen BAP'!B13</f>
        <v>3901</v>
      </c>
      <c r="D39" s="124">
        <f>'0.Resumen BAP'!C13</f>
        <v>12407</v>
      </c>
      <c r="E39" s="124">
        <f>'0.Resumen BAP'!D13</f>
        <v>16351</v>
      </c>
    </row>
    <row r="40" spans="1:5">
      <c r="A40" s="7" t="s">
        <v>38</v>
      </c>
      <c r="B40" s="131" t="str">
        <f>B39</f>
        <v>Interés no controlador</v>
      </c>
      <c r="C40" s="124">
        <f>'11.1.Credicorp Consolidado'!N48</f>
        <v>3901</v>
      </c>
      <c r="D40" s="124">
        <f>'11.1.Credicorp Consolidado'!O48</f>
        <v>12407</v>
      </c>
      <c r="E40" s="124">
        <f>'11.1.Credicorp Consolidado'!P48</f>
        <v>16351</v>
      </c>
    </row>
    <row r="41" spans="1:5">
      <c r="B41" s="131"/>
      <c r="C41" s="126" t="str">
        <f>IF(C39-C40=0,"Check",C39-C40)</f>
        <v>Check</v>
      </c>
      <c r="D41" s="126" t="str">
        <f t="shared" ref="D41" si="16">IF(D39-D40=0,"Check",D39-D40)</f>
        <v>Check</v>
      </c>
      <c r="E41" s="126" t="str">
        <f t="shared" ref="E41" si="17">IF(E39-E40=0,"Check",E39-E40)</f>
        <v>Check</v>
      </c>
    </row>
    <row r="42" spans="1:5">
      <c r="B42" s="131"/>
      <c r="C42" s="124"/>
      <c r="D42" s="124"/>
      <c r="E42" s="124"/>
    </row>
    <row r="43" spans="1:5">
      <c r="A43" s="7" t="s">
        <v>32</v>
      </c>
      <c r="B43" s="131" t="str">
        <f>'0.Resumen BAP'!A14</f>
        <v>Utilidad neta atribuible a Credicorp</v>
      </c>
      <c r="C43" s="124">
        <f>'0.Resumen BAP'!B14</f>
        <v>209274</v>
      </c>
      <c r="D43" s="124">
        <f>'0.Resumen BAP'!C14</f>
        <v>653404</v>
      </c>
      <c r="E43" s="124">
        <f>'0.Resumen BAP'!D14</f>
        <v>660798</v>
      </c>
    </row>
    <row r="44" spans="1:5">
      <c r="A44" s="7" t="s">
        <v>38</v>
      </c>
      <c r="B44" s="131" t="str">
        <f>B43</f>
        <v>Utilidad neta atribuible a Credicorp</v>
      </c>
      <c r="C44" s="124">
        <f>'11.1.Credicorp Consolidado'!N49</f>
        <v>209274</v>
      </c>
      <c r="D44" s="124">
        <f>'11.1.Credicorp Consolidado'!O49</f>
        <v>653404</v>
      </c>
      <c r="E44" s="124">
        <f>'11.1.Credicorp Consolidado'!P49</f>
        <v>660798</v>
      </c>
    </row>
    <row r="45" spans="1:5">
      <c r="B45" s="131"/>
      <c r="C45" s="126" t="str">
        <f>IF(C43-C44=0,"Check",C43-C44)</f>
        <v>Check</v>
      </c>
      <c r="D45" s="126" t="str">
        <f t="shared" ref="D45" si="18">IF(D43-D44=0,"Check",D43-D44)</f>
        <v>Check</v>
      </c>
      <c r="E45" s="126" t="str">
        <f t="shared" ref="E45" si="19">IF(E43-E44=0,"Check",E43-E44)</f>
        <v>Check</v>
      </c>
    </row>
    <row r="46" spans="1:5">
      <c r="B46" s="131"/>
      <c r="C46" s="125"/>
      <c r="D46" s="125"/>
      <c r="E46" s="125"/>
    </row>
    <row r="47" spans="1:5">
      <c r="A47" s="7" t="s">
        <v>32</v>
      </c>
      <c r="B47" s="131" t="str">
        <f>'0.Resumen BAP'!A15</f>
        <v>Utilidad neta / acción (S/)</v>
      </c>
      <c r="C47" s="125">
        <f>'0.Resumen BAP'!B15</f>
        <v>2.6237479669382231</v>
      </c>
      <c r="D47" s="125">
        <f>'0.Resumen BAP'!C15</f>
        <v>8.1919751932361535</v>
      </c>
      <c r="E47" s="125">
        <f>'0.Resumen BAP'!D15</f>
        <v>8.2846765917258907</v>
      </c>
    </row>
    <row r="48" spans="1:5">
      <c r="B48" s="131"/>
      <c r="C48" s="138"/>
      <c r="D48" s="138"/>
      <c r="E48" s="138"/>
    </row>
    <row r="49" spans="1:5">
      <c r="B49" s="131"/>
      <c r="C49" s="137">
        <f>IF(C47-C48=0,"Check",C47-C48)</f>
        <v>2.6237479669382231</v>
      </c>
      <c r="D49" s="137">
        <f t="shared" ref="D49" si="20">IF(D47-D48=0,"Check",D47-D48)</f>
        <v>8.1919751932361535</v>
      </c>
      <c r="E49" s="137">
        <f t="shared" ref="E49" si="21">IF(E47-E48=0,"Check",E47-E48)</f>
        <v>8.2846765917258907</v>
      </c>
    </row>
    <row r="50" spans="1:5">
      <c r="B50" s="131"/>
      <c r="C50" s="124"/>
      <c r="D50" s="124"/>
      <c r="E50" s="124"/>
    </row>
    <row r="51" spans="1:5">
      <c r="A51" s="7" t="s">
        <v>32</v>
      </c>
      <c r="B51" s="131" t="str">
        <f>'0.Resumen BAP'!A16</f>
        <v>Colocaciones</v>
      </c>
      <c r="C51" s="124">
        <f>'0.Resumen BAP'!B16</f>
        <v>120708515</v>
      </c>
      <c r="D51" s="124">
        <f>'0.Resumen BAP'!C16</f>
        <v>137659885</v>
      </c>
      <c r="E51" s="124">
        <f>'0.Resumen BAP'!D16</f>
        <v>137031239</v>
      </c>
    </row>
    <row r="52" spans="1:5">
      <c r="A52" s="7" t="s">
        <v>39</v>
      </c>
      <c r="B52" s="131" t="str">
        <f>'1.1.Colocaciones'!A19</f>
        <v>Colocaciones totales</v>
      </c>
      <c r="C52" s="124">
        <f>'1.AGI'!B9</f>
        <v>120708515</v>
      </c>
      <c r="D52" s="124">
        <f>'1.AGI'!C9</f>
        <v>137659885</v>
      </c>
      <c r="E52" s="124">
        <f>'1.AGI'!D9</f>
        <v>137031239</v>
      </c>
    </row>
    <row r="53" spans="1:5">
      <c r="B53" s="131"/>
      <c r="C53" s="135" t="str">
        <f>IF(C51-C52=0,"Check",C51-C52)</f>
        <v>Check</v>
      </c>
      <c r="D53" s="135" t="str">
        <f t="shared" ref="D53" si="22">IF(D51-D52=0,"Check",D51-D52)</f>
        <v>Check</v>
      </c>
      <c r="E53" s="135" t="str">
        <f t="shared" ref="E53" si="23">IF(E51-E52=0,"Check",E51-E52)</f>
        <v>Check</v>
      </c>
    </row>
    <row r="54" spans="1:5">
      <c r="B54" s="131"/>
      <c r="C54" s="124"/>
      <c r="D54" s="124"/>
      <c r="E54" s="124"/>
    </row>
    <row r="55" spans="1:5">
      <c r="A55" s="7" t="s">
        <v>32</v>
      </c>
      <c r="B55" s="131" t="str">
        <f>'0.Resumen BAP'!A17</f>
        <v>Depósitos y obligaciones</v>
      </c>
      <c r="C55" s="124">
        <f>'0.Resumen BAP'!B17</f>
        <v>119563545</v>
      </c>
      <c r="D55" s="124">
        <f>'0.Resumen BAP'!C17</f>
        <v>142365502</v>
      </c>
      <c r="E55" s="124">
        <f>'0.Resumen BAP'!D17</f>
        <v>148626339</v>
      </c>
    </row>
    <row r="56" spans="1:5">
      <c r="A56" s="7" t="s">
        <v>40</v>
      </c>
      <c r="B56" s="131" t="str">
        <f>'2.Fondeo'!A27</f>
        <v>Depósitos y obligaciones</v>
      </c>
      <c r="C56" s="124">
        <f>'2.Fondeo'!B27</f>
        <v>119563545</v>
      </c>
      <c r="D56" s="124">
        <f>'2.Fondeo'!C27</f>
        <v>142365502</v>
      </c>
      <c r="E56" s="124">
        <f>'2.Fondeo'!D27</f>
        <v>148626339</v>
      </c>
    </row>
    <row r="57" spans="1:5">
      <c r="B57" s="131"/>
      <c r="C57" s="126" t="str">
        <f>IF(C55-C56=0,"Check",C55-C56)</f>
        <v>Check</v>
      </c>
      <c r="D57" s="126" t="str">
        <f t="shared" ref="D57" si="24">IF(D55-D56=0,"Check",D55-D56)</f>
        <v>Check</v>
      </c>
      <c r="E57" s="126" t="str">
        <f t="shared" ref="E57" si="25">IF(E55-E56=0,"Check",E55-E56)</f>
        <v>Check</v>
      </c>
    </row>
    <row r="58" spans="1:5">
      <c r="B58" s="131"/>
      <c r="C58" s="124"/>
      <c r="D58" s="124"/>
      <c r="E58" s="124"/>
    </row>
    <row r="59" spans="1:5">
      <c r="A59" s="7" t="s">
        <v>32</v>
      </c>
      <c r="B59" s="131" t="str">
        <f>'0.Resumen BAP'!A18</f>
        <v>Patrimonio Neto</v>
      </c>
      <c r="C59" s="124">
        <f>'0.Resumen BAP'!B18</f>
        <v>23205639</v>
      </c>
      <c r="D59" s="124">
        <f>'0.Resumen BAP'!C18</f>
        <v>24945870</v>
      </c>
      <c r="E59" s="124">
        <f>'0.Resumen BAP'!D18</f>
        <v>24529958</v>
      </c>
    </row>
    <row r="60" spans="1:5">
      <c r="A60" s="7" t="s">
        <v>38</v>
      </c>
      <c r="B60" s="131" t="str">
        <f>B59</f>
        <v>Patrimonio Neto</v>
      </c>
      <c r="C60" s="124">
        <f>'11.1.Credicorp Consolidado'!D59</f>
        <v>23205639</v>
      </c>
      <c r="D60" s="124">
        <f>'11.1.Credicorp Consolidado'!E59</f>
        <v>24945870</v>
      </c>
      <c r="E60" s="124">
        <f>'11.1.Credicorp Consolidado'!F59</f>
        <v>24529958</v>
      </c>
    </row>
    <row r="61" spans="1:5">
      <c r="B61" s="131"/>
      <c r="C61" s="126" t="str">
        <f>IF(C59-C60=0,"Check",C59-C60)</f>
        <v>Check</v>
      </c>
      <c r="D61" s="126" t="str">
        <f t="shared" ref="D61" si="26">IF(D59-D60=0,"Check",D59-D60)</f>
        <v>Check</v>
      </c>
      <c r="E61" s="126" t="str">
        <f t="shared" ref="E61" si="27">IF(E59-E60=0,"Check",E59-E60)</f>
        <v>Check</v>
      </c>
    </row>
    <row r="62" spans="1:5">
      <c r="B62" s="131"/>
      <c r="C62" s="124"/>
      <c r="D62" s="124"/>
      <c r="E62" s="124"/>
    </row>
    <row r="63" spans="1:5">
      <c r="A63" s="7" t="s">
        <v>32</v>
      </c>
      <c r="B63" s="131" t="str">
        <f>'0.Resumen BAP'!A20</f>
        <v>Margen neto por intereses</v>
      </c>
      <c r="C63" s="127">
        <f>'0.Resumen BAP'!B20</f>
        <v>5.3481545224081349E-2</v>
      </c>
      <c r="D63" s="127">
        <f>'0.Resumen BAP'!C20</f>
        <v>3.726670857539973E-2</v>
      </c>
      <c r="E63" s="127">
        <f>'0.Resumen BAP'!D20</f>
        <v>3.72750685911232E-2</v>
      </c>
    </row>
    <row r="64" spans="1:5">
      <c r="A64" s="7" t="s">
        <v>33</v>
      </c>
      <c r="B64" s="132" t="str">
        <f>'4.Ingreso Neto por Intereses'!A18</f>
        <v>Margen neto por intereses (2)</v>
      </c>
      <c r="C64" s="127">
        <f>'4.Ingreso Neto por Intereses'!B18</f>
        <v>5.3499999999999999E-2</v>
      </c>
      <c r="D64" s="127">
        <f>'4.Ingreso Neto por Intereses'!C18</f>
        <v>3.73E-2</v>
      </c>
      <c r="E64" s="127">
        <f>'4.Ingreso Neto por Intereses'!D18</f>
        <v>3.73E-2</v>
      </c>
    </row>
    <row r="65" spans="1:5">
      <c r="B65" s="131"/>
      <c r="C65" s="129">
        <f>IF(C63-C64=0,"Check",C63-C64)</f>
        <v>-1.8454775918649857E-5</v>
      </c>
      <c r="D65" s="129">
        <f t="shared" ref="D65" si="28">IF(D63-D64=0,"Check",D63-D64)</f>
        <v>-3.3291424600269404E-5</v>
      </c>
      <c r="E65" s="129">
        <f>IF(E63-E64=0,"Check",E63-E64)</f>
        <v>-2.4931408876799344E-5</v>
      </c>
    </row>
    <row r="66" spans="1:5">
      <c r="B66" s="131"/>
      <c r="C66" s="127"/>
      <c r="D66" s="127"/>
      <c r="E66" s="127"/>
    </row>
    <row r="67" spans="1:5">
      <c r="A67" s="7" t="s">
        <v>32</v>
      </c>
      <c r="B67" s="131" t="str">
        <f>'0.Resumen BAP'!A21</f>
        <v>Margen neto por intereses ajustado por riesgo</v>
      </c>
      <c r="C67" s="127">
        <f>'0.Resumen BAP'!B21</f>
        <v>2.3327938378056943E-2</v>
      </c>
      <c r="D67" s="127">
        <f>'0.Resumen BAP'!C21</f>
        <v>2.407139196411855E-2</v>
      </c>
      <c r="E67" s="127">
        <f>'0.Resumen BAP'!D21</f>
        <v>2.7485817111463584E-2</v>
      </c>
    </row>
    <row r="68" spans="1:5">
      <c r="A68" s="7" t="s">
        <v>33</v>
      </c>
      <c r="B68" s="132" t="str">
        <f>'4.Ingreso Neto por Intereses'!A19</f>
        <v>Margen neto por intereses ajustado por riesgo (2)</v>
      </c>
      <c r="C68" s="127">
        <f>'4.Ingreso Neto por Intereses'!B19</f>
        <v>2.3300000000000001E-2</v>
      </c>
      <c r="D68" s="127">
        <f>'4.Ingreso Neto por Intereses'!C19</f>
        <v>2.41E-2</v>
      </c>
      <c r="E68" s="127">
        <f>'4.Ingreso Neto por Intereses'!D19</f>
        <v>2.75E-2</v>
      </c>
    </row>
    <row r="69" spans="1:5">
      <c r="B69" s="131"/>
      <c r="C69" s="129">
        <f>IF(C67-C68=0,"Check",C67-C68)</f>
        <v>2.7938378056941576E-5</v>
      </c>
      <c r="D69" s="129">
        <f t="shared" ref="D69" si="29">IF(D67-D68=0,"Check",D67-D68)</f>
        <v>-2.860803588145E-5</v>
      </c>
      <c r="E69" s="129">
        <f>IF(E67-E68=0,"Check",E67-E68)</f>
        <v>-1.4182888536416055E-5</v>
      </c>
    </row>
    <row r="70" spans="1:5">
      <c r="B70" s="131"/>
      <c r="C70" s="127"/>
      <c r="D70" s="127"/>
      <c r="E70" s="127"/>
    </row>
    <row r="71" spans="1:5">
      <c r="A71" s="7" t="s">
        <v>32</v>
      </c>
      <c r="B71" s="131" t="str">
        <f>'0.Resumen BAP'!A22</f>
        <v xml:space="preserve">Costo de fondeo </v>
      </c>
      <c r="C71" s="142">
        <f>'0.Resumen BAP'!B22</f>
        <v>2.1299999999999999E-2</v>
      </c>
      <c r="D71" s="142">
        <f>'0.Resumen BAP'!C22</f>
        <v>1.3406565651278155E-2</v>
      </c>
      <c r="E71" s="142">
        <f>'0.Resumen BAP'!D22</f>
        <v>1.4251918140775359E-2</v>
      </c>
    </row>
    <row r="72" spans="1:5">
      <c r="A72" s="7" t="s">
        <v>40</v>
      </c>
      <c r="B72" s="133" t="str">
        <f>B71</f>
        <v xml:space="preserve">Costo de fondeo </v>
      </c>
      <c r="C72" s="152">
        <f>'2.Fondeo'!B43</f>
        <v>2.1344714030259303E-2</v>
      </c>
      <c r="D72" s="152">
        <f>'2.Fondeo'!C43</f>
        <v>1.3406565651278155E-2</v>
      </c>
      <c r="E72" s="152">
        <f>'2.Fondeo'!D43</f>
        <v>1.4252262437227357E-2</v>
      </c>
    </row>
    <row r="73" spans="1:5">
      <c r="B73" s="131"/>
      <c r="C73" s="144">
        <f>IF(C71-C72=0,"Check",C71-C72)</f>
        <v>-4.4714030259303261E-5</v>
      </c>
      <c r="D73" s="144" t="str">
        <f t="shared" ref="D73" si="30">IF(D71-D72=0,"Check",D71-D72)</f>
        <v>Check</v>
      </c>
      <c r="E73" s="144">
        <f>IF(E71-E72=0,"Check",E71-E72)</f>
        <v>-3.4429645199771097E-7</v>
      </c>
    </row>
    <row r="74" spans="1:5">
      <c r="B74" s="131"/>
      <c r="C74" s="127"/>
      <c r="D74" s="127"/>
      <c r="E74" s="127"/>
    </row>
    <row r="75" spans="1:5">
      <c r="A75" s="7" t="s">
        <v>32</v>
      </c>
      <c r="B75" s="131" t="str">
        <f>'0.Resumen BAP'!A23</f>
        <v>ROAE</v>
      </c>
      <c r="C75" s="127">
        <f>'0.Resumen BAP'!B23</f>
        <v>3.39E-2</v>
      </c>
      <c r="D75" s="127">
        <f>'0.Resumen BAP'!C23</f>
        <v>0.1077</v>
      </c>
      <c r="E75" s="127">
        <f>'0.Resumen BAP'!D23</f>
        <v>0.106</v>
      </c>
    </row>
    <row r="76" spans="1:5">
      <c r="A76" s="7" t="s">
        <v>41</v>
      </c>
      <c r="B76" s="131" t="str">
        <f>B75</f>
        <v>ROAE</v>
      </c>
      <c r="C76" s="143">
        <f>'0.2.ROAE'!B16</f>
        <v>3.4000000000000002E-2</v>
      </c>
      <c r="D76" s="143">
        <f>'0.2.ROAE'!C16</f>
        <v>0.108</v>
      </c>
      <c r="E76" s="143">
        <f>'0.2.ROAE'!D16</f>
        <v>0.106</v>
      </c>
    </row>
    <row r="77" spans="1:5">
      <c r="B77" s="131"/>
      <c r="C77" s="129">
        <f>IF(C75-C76=0,"Check",C75-C76)</f>
        <v>-1.0000000000000286E-4</v>
      </c>
      <c r="D77" s="129">
        <f t="shared" ref="D77" si="31">IF(D75-D76=0,"Check",D75-D76)</f>
        <v>-2.9999999999999472E-4</v>
      </c>
      <c r="E77" s="129" t="str">
        <f>IF(E75-E76=0,"Check",E75-E76)</f>
        <v>Check</v>
      </c>
    </row>
    <row r="78" spans="1:5">
      <c r="B78" s="131"/>
      <c r="C78" s="127"/>
      <c r="D78" s="127"/>
      <c r="E78" s="127"/>
    </row>
    <row r="79" spans="1:5">
      <c r="A79" s="7" t="s">
        <v>32</v>
      </c>
      <c r="B79" s="131" t="str">
        <f>'0.Resumen BAP'!A24</f>
        <v>ROAA</v>
      </c>
      <c r="C79" s="127">
        <f>'0.Resumen BAP'!B24</f>
        <v>4.3406745236137505E-3</v>
      </c>
      <c r="D79" s="127">
        <f>'0.Resumen BAP'!C24</f>
        <v>1.1143290681039151E-2</v>
      </c>
      <c r="E79" s="127">
        <f>'0.Resumen BAP'!D24</f>
        <v>1.0974292380721128E-2</v>
      </c>
    </row>
    <row r="80" spans="1:5">
      <c r="B80" s="131" t="str">
        <f>B79</f>
        <v>ROAA</v>
      </c>
      <c r="C80" s="139"/>
      <c r="D80" s="139"/>
      <c r="E80" s="139"/>
    </row>
    <row r="81" spans="1:5">
      <c r="B81" s="131"/>
      <c r="C81" s="129">
        <f>IF(C79-C80=0,"Check",C79-C80)</f>
        <v>4.3406745236137505E-3</v>
      </c>
      <c r="D81" s="129">
        <f t="shared" ref="D81" si="32">IF(D79-D80=0,"Check",D79-D80)</f>
        <v>1.1143290681039151E-2</v>
      </c>
      <c r="E81" s="129">
        <f>IF(E79-E80=0,"Check",E79-E80)</f>
        <v>1.0974292380721128E-2</v>
      </c>
    </row>
    <row r="82" spans="1:5">
      <c r="B82" s="131"/>
      <c r="C82" s="127"/>
      <c r="D82" s="127"/>
      <c r="E82" s="127"/>
    </row>
    <row r="83" spans="1:5">
      <c r="A83" s="7" t="s">
        <v>32</v>
      </c>
      <c r="B83" s="131" t="str">
        <f>'0.Resumen BAP'!A26</f>
        <v xml:space="preserve">Índice de cartera atrasada (1) </v>
      </c>
      <c r="C83" s="127">
        <f>'0.Resumen BAP'!B26</f>
        <v>2.9654113464986295E-2</v>
      </c>
      <c r="D83" s="127">
        <f>'0.Resumen BAP'!C26</f>
        <v>3.3965820907085602E-2</v>
      </c>
      <c r="E83" s="127">
        <f>'0.Resumen BAP'!D26</f>
        <v>3.5528271038985496E-2</v>
      </c>
    </row>
    <row r="84" spans="1:5">
      <c r="A84" s="7" t="s">
        <v>34</v>
      </c>
      <c r="B84" s="132" t="str">
        <f>'3.Calidad de Cartera'!A30</f>
        <v xml:space="preserve">Índice de cartera atrasada </v>
      </c>
      <c r="C84" s="127">
        <f>'3.Calidad de Cartera'!B30</f>
        <v>2.9700000000000001E-2</v>
      </c>
      <c r="D84" s="127">
        <f>'3.Calidad de Cartera'!C30</f>
        <v>3.4000000000000002E-2</v>
      </c>
      <c r="E84" s="127">
        <f>'3.Calidad de Cartera'!D30</f>
        <v>3.5499999999999997E-2</v>
      </c>
    </row>
    <row r="85" spans="1:5">
      <c r="B85" s="131"/>
      <c r="C85" s="129">
        <f>IF(C83-C84=0,"Check",C83-C84)</f>
        <v>-4.5886535013705404E-5</v>
      </c>
      <c r="D85" s="129">
        <f t="shared" ref="D85" si="33">IF(D83-D84=0,"Check",D83-D84)</f>
        <v>-3.4179092914400633E-5</v>
      </c>
      <c r="E85" s="129">
        <f>IF(E83-E84=0,"Check",E83-E84)</f>
        <v>2.8271038985498709E-5</v>
      </c>
    </row>
    <row r="86" spans="1:5">
      <c r="B86" s="131"/>
      <c r="C86" s="127"/>
      <c r="D86" s="127"/>
      <c r="E86" s="127"/>
    </row>
    <row r="87" spans="1:5">
      <c r="A87" s="7" t="s">
        <v>32</v>
      </c>
      <c r="B87" s="131" t="str">
        <f>'0.Resumen BAP'!A27</f>
        <v>Índice de cartera atrasada 90 días</v>
      </c>
      <c r="C87" s="127">
        <f>'0.Resumen BAP'!B27</f>
        <v>2.131148446321289E-2</v>
      </c>
      <c r="D87" s="127">
        <f>'0.Resumen BAP'!C27</f>
        <v>2.6949496474580507E-2</v>
      </c>
      <c r="E87" s="127">
        <f>'0.Resumen BAP'!D27</f>
        <v>2.7652716472920457E-2</v>
      </c>
    </row>
    <row r="88" spans="1:5">
      <c r="A88" s="7" t="s">
        <v>34</v>
      </c>
      <c r="B88" s="132" t="str">
        <f>'3.Calidad de Cartera'!A32</f>
        <v>Índice de cartera atrasada mayor a 90 días</v>
      </c>
      <c r="C88" s="127">
        <f>'3.Calidad de Cartera'!B32</f>
        <v>2.1299999999999999E-2</v>
      </c>
      <c r="D88" s="127">
        <f>'3.Calidad de Cartera'!C32</f>
        <v>2.69E-2</v>
      </c>
      <c r="E88" s="127">
        <f>'3.Calidad de Cartera'!D32</f>
        <v>2.7699999999999999E-2</v>
      </c>
    </row>
    <row r="89" spans="1:5">
      <c r="B89" s="131"/>
      <c r="C89" s="129">
        <f>IF(C87-C88=0,"Check",C87-C88)</f>
        <v>1.1484463212890761E-5</v>
      </c>
      <c r="D89" s="129">
        <f t="shared" ref="D89" si="34">IF(D87-D88=0,"Check",D87-D88)</f>
        <v>4.9496474580506405E-5</v>
      </c>
      <c r="E89" s="129">
        <f>IF(E87-E88=0,"Check",E87-E88)</f>
        <v>-4.7283527079541865E-5</v>
      </c>
    </row>
    <row r="90" spans="1:5">
      <c r="B90" s="131"/>
      <c r="C90" s="127"/>
      <c r="D90" s="127"/>
      <c r="E90" s="127"/>
    </row>
    <row r="91" spans="1:5">
      <c r="A91" s="7" t="s">
        <v>32</v>
      </c>
      <c r="B91" s="131" t="str">
        <f>'0.Resumen BAP'!A28</f>
        <v>Índice de cartera deteriorada (2)</v>
      </c>
      <c r="C91" s="127">
        <f>'0.Resumen BAP'!B28</f>
        <v>3.8977349692356E-2</v>
      </c>
      <c r="D91" s="127">
        <f>'0.Resumen BAP'!C28</f>
        <v>4.6058130878142166E-2</v>
      </c>
      <c r="E91" s="127">
        <f>'0.Resumen BAP'!D28</f>
        <v>4.9772139913293788E-2</v>
      </c>
    </row>
    <row r="92" spans="1:5">
      <c r="A92" s="7" t="s">
        <v>34</v>
      </c>
      <c r="B92" s="132" t="str">
        <f>'3.Calidad de Cartera'!A33</f>
        <v>Índice de cartera deteriorada</v>
      </c>
      <c r="C92" s="127">
        <f>'3.Calidad de Cartera'!B33</f>
        <v>3.9E-2</v>
      </c>
      <c r="D92" s="127">
        <f>'3.Calidad de Cartera'!C33</f>
        <v>4.6100000000000002E-2</v>
      </c>
      <c r="E92" s="127">
        <f>'3.Calidad de Cartera'!D33</f>
        <v>4.9799999999999997E-2</v>
      </c>
    </row>
    <row r="93" spans="1:5">
      <c r="B93" s="131"/>
      <c r="C93" s="129">
        <f>IF(C91-C92=0,"Check",C91-C92)</f>
        <v>-2.2650307643999612E-5</v>
      </c>
      <c r="D93" s="129">
        <f t="shared" ref="D93" si="35">IF(D91-D92=0,"Check",D91-D92)</f>
        <v>-4.1869121857836256E-5</v>
      </c>
      <c r="E93" s="129">
        <f>IF(E91-E92=0,"Check",E91-E92)</f>
        <v>-2.7860086706209264E-5</v>
      </c>
    </row>
    <row r="94" spans="1:5">
      <c r="B94" s="131"/>
      <c r="C94" s="127"/>
      <c r="D94" s="127"/>
      <c r="E94" s="127"/>
    </row>
    <row r="95" spans="1:5">
      <c r="A95" s="7" t="s">
        <v>32</v>
      </c>
      <c r="B95" s="131" t="str">
        <f>'0.Resumen BAP'!A29</f>
        <v>Costo del riesgo (3)</v>
      </c>
      <c r="C95" s="127">
        <f>'0.Resumen BAP'!B29</f>
        <v>4.4453566511028657E-2</v>
      </c>
      <c r="D95" s="127">
        <f>'0.Resumen BAP'!C29</f>
        <v>2.1289135901864223E-2</v>
      </c>
      <c r="E95" s="127">
        <f>'0.Resumen BAP'!D29</f>
        <v>1.6277952503954227E-2</v>
      </c>
    </row>
    <row r="96" spans="1:5">
      <c r="A96" s="7" t="s">
        <v>34</v>
      </c>
      <c r="B96" s="132" t="str">
        <f>'3.Calidad de Cartera'!A12</f>
        <v>Costo del riesgo (1)</v>
      </c>
      <c r="C96" s="127">
        <f>'3.Calidad de Cartera'!B12</f>
        <v>4.4499999999999998E-2</v>
      </c>
      <c r="D96" s="127">
        <f>'3.Calidad de Cartera'!C12</f>
        <v>2.1299999999999999E-2</v>
      </c>
      <c r="E96" s="127">
        <f>'3.Calidad de Cartera'!D12</f>
        <v>1.6299999999999999E-2</v>
      </c>
    </row>
    <row r="97" spans="1:5">
      <c r="B97" s="131"/>
      <c r="C97" s="129">
        <f>IF(C95-C96=0,"Check",C95-C96)</f>
        <v>-4.6433488971341086E-5</v>
      </c>
      <c r="D97" s="129">
        <f t="shared" ref="D97" si="36">IF(D95-D96=0,"Check",D95-D96)</f>
        <v>-1.0864098135776601E-5</v>
      </c>
      <c r="E97" s="129">
        <f>IF(E95-E96=0,"Check",E95-E96)</f>
        <v>-2.2047496045771164E-5</v>
      </c>
    </row>
    <row r="98" spans="1:5">
      <c r="B98" s="131"/>
      <c r="C98" s="127"/>
      <c r="D98" s="127"/>
      <c r="E98" s="127"/>
    </row>
    <row r="99" spans="1:5">
      <c r="A99" s="7" t="s">
        <v>32</v>
      </c>
      <c r="B99" s="131" t="str">
        <f>'0.Resumen BAP'!A30</f>
        <v xml:space="preserve">Cobertura de cartera atrasada </v>
      </c>
      <c r="C99" s="127">
        <f>'0.Resumen BAP'!B30</f>
        <v>1.6571491469209141</v>
      </c>
      <c r="D99" s="127">
        <f>'0.Resumen BAP'!C30</f>
        <v>2.1170507884221741</v>
      </c>
      <c r="E99" s="127">
        <f>'0.Resumen BAP'!D30</f>
        <v>2.0015060132694313</v>
      </c>
    </row>
    <row r="100" spans="1:5">
      <c r="A100" s="7" t="s">
        <v>34</v>
      </c>
      <c r="B100" s="132" t="str">
        <f>'3.Calidad de Cartera'!A36</f>
        <v xml:space="preserve">Cobertura de cartera atrasada </v>
      </c>
      <c r="C100" s="127">
        <f>'3.Calidad de Cartera'!B36</f>
        <v>1.657</v>
      </c>
      <c r="D100" s="127">
        <f>'3.Calidad de Cartera'!C36</f>
        <v>2.117</v>
      </c>
      <c r="E100" s="127">
        <f>'3.Calidad de Cartera'!D36</f>
        <v>2.0019999999999998</v>
      </c>
    </row>
    <row r="101" spans="1:5">
      <c r="B101" s="131"/>
      <c r="C101" s="129">
        <f>IF(C99-C100=0,"Check",C99-C100)</f>
        <v>1.4914692091405612E-4</v>
      </c>
      <c r="D101" s="129">
        <f t="shared" ref="D101" si="37">IF(D99-D100=0,"Check",D99-D100)</f>
        <v>5.0788422174097292E-5</v>
      </c>
      <c r="E101" s="129">
        <f>IF(E99-E100=0,"Check",E99-E100)</f>
        <v>-4.9398673056844089E-4</v>
      </c>
    </row>
    <row r="102" spans="1:5">
      <c r="B102" s="131"/>
      <c r="C102" s="127"/>
      <c r="D102" s="127"/>
      <c r="E102" s="127"/>
    </row>
    <row r="103" spans="1:5">
      <c r="A103" s="7" t="s">
        <v>32</v>
      </c>
      <c r="B103" s="131" t="str">
        <f>'0.Resumen BAP'!A31</f>
        <v xml:space="preserve">Cobertura de cartera deteriorada </v>
      </c>
      <c r="C103" s="127">
        <f>'0.Resumen BAP'!B31</f>
        <v>1.2607652705754726</v>
      </c>
      <c r="D103" s="127">
        <f>'0.Resumen BAP'!C31</f>
        <v>1.5612307004163961</v>
      </c>
      <c r="E103" s="127">
        <f>'0.Resumen BAP'!D31</f>
        <v>1.4287118908183143</v>
      </c>
    </row>
    <row r="104" spans="1:5">
      <c r="A104" s="7" t="s">
        <v>34</v>
      </c>
      <c r="B104" s="132" t="str">
        <f>'3.Calidad de Cartera'!A38</f>
        <v xml:space="preserve">Cobertura de cartera deteriorada </v>
      </c>
      <c r="C104" s="127">
        <f>'3.Calidad de Cartera'!B38</f>
        <v>1.2609999999999999</v>
      </c>
      <c r="D104" s="127">
        <f>'3.Calidad de Cartera'!C38</f>
        <v>1.5609999999999999</v>
      </c>
      <c r="E104" s="127">
        <f>'3.Calidad de Cartera'!D38</f>
        <v>1.429</v>
      </c>
    </row>
    <row r="105" spans="1:5">
      <c r="B105" s="131"/>
      <c r="C105" s="129">
        <f>IF(C103-C104=0,"Check",C103-C104)</f>
        <v>-2.3472942452729129E-4</v>
      </c>
      <c r="D105" s="129">
        <f t="shared" ref="D105" si="38">IF(D103-D104=0,"Check",D103-D104)</f>
        <v>2.307004163961679E-4</v>
      </c>
      <c r="E105" s="129">
        <f>IF(E103-E104=0,"Check",E103-E104)</f>
        <v>-2.8810918168575839E-4</v>
      </c>
    </row>
    <row r="106" spans="1:5">
      <c r="B106" s="131"/>
      <c r="C106" s="127"/>
      <c r="D106" s="127"/>
      <c r="E106" s="127"/>
    </row>
    <row r="107" spans="1:5">
      <c r="A107" s="7" t="s">
        <v>32</v>
      </c>
      <c r="B107" s="131" t="str">
        <f>'0.Resumen BAP'!A33</f>
        <v>Ratio de eficiencia (4)</v>
      </c>
      <c r="C107" s="127">
        <f>'0.Resumen BAP'!B33</f>
        <v>0.4338529451642934</v>
      </c>
      <c r="D107" s="127">
        <f>'0.Resumen BAP'!C33</f>
        <v>0.47226497297283054</v>
      </c>
      <c r="E107" s="127">
        <f>'0.Resumen BAP'!D33</f>
        <v>0.44036323314382331</v>
      </c>
    </row>
    <row r="108" spans="1:5">
      <c r="A108" s="7" t="s">
        <v>37</v>
      </c>
      <c r="B108" s="132" t="str">
        <f>'7.Gastos operativos eficiencia'!A46</f>
        <v>Ratio de eficiencia reportado(3)</v>
      </c>
      <c r="C108" s="127">
        <f>'7.Gastos operativos eficiencia'!B46</f>
        <v>0.4339544623013773</v>
      </c>
      <c r="D108" s="127">
        <f>'7.Gastos operativos eficiencia'!C46</f>
        <v>0.47226497297283054</v>
      </c>
      <c r="E108" s="127">
        <f>'7.Gastos operativos eficiencia'!D46</f>
        <v>0.44036323314382331</v>
      </c>
    </row>
    <row r="109" spans="1:5">
      <c r="B109" s="131"/>
      <c r="C109" s="129">
        <f>IF(C107-C108=0,"Check",C107-C108)</f>
        <v>-1.015171370838952E-4</v>
      </c>
      <c r="D109" s="129" t="str">
        <f t="shared" ref="D109" si="39">IF(D107-D108=0,"Check",D107-D108)</f>
        <v>Check</v>
      </c>
      <c r="E109" s="129" t="str">
        <f>IF(E107-E108=0,"Check",E107-E108)</f>
        <v>Check</v>
      </c>
    </row>
    <row r="110" spans="1:5">
      <c r="B110" s="131"/>
      <c r="C110" s="127"/>
      <c r="D110" s="127"/>
      <c r="E110" s="127"/>
    </row>
    <row r="111" spans="1:5">
      <c r="A111" s="7" t="s">
        <v>32</v>
      </c>
      <c r="B111" s="131" t="str">
        <f>'0.Resumen BAP'!A34</f>
        <v>Gastos operativos / Activos promedio totales</v>
      </c>
      <c r="C111" s="142">
        <f>'0.Resumen BAP'!B34</f>
        <v>3.5700000000000003E-2</v>
      </c>
      <c r="D111" s="142">
        <f>'0.Resumen BAP'!C34</f>
        <v>3.0599999999999999E-2</v>
      </c>
      <c r="E111" s="142">
        <f>'0.Resumen BAP'!D34</f>
        <v>2.8299999999999999E-2</v>
      </c>
    </row>
    <row r="112" spans="1:5">
      <c r="A112" s="7" t="s">
        <v>37</v>
      </c>
      <c r="B112" s="132" t="str">
        <f>'7.Gastos operativos eficiencia'!A47</f>
        <v>Gastos operativos / Total Activos promedios (4)</v>
      </c>
      <c r="C112" s="142">
        <f>'7.Gastos operativos eficiencia'!B47</f>
        <v>3.5706888005654573E-2</v>
      </c>
      <c r="D112" s="142">
        <f>'7.Gastos operativos eficiencia'!C47</f>
        <v>3.0567390687555353E-2</v>
      </c>
      <c r="E112" s="142">
        <f>'7.Gastos operativos eficiencia'!D47</f>
        <v>2.8314258266727753E-2</v>
      </c>
    </row>
    <row r="113" spans="1:8">
      <c r="B113" s="131"/>
      <c r="C113" s="129">
        <f>IF(C111-C112=0,"Check",C111-C112)</f>
        <v>-6.8880056545705948E-6</v>
      </c>
      <c r="D113" s="129">
        <f t="shared" ref="D113" si="40">IF(D111-D112=0,"Check",D111-D112)</f>
        <v>3.260931244464596E-5</v>
      </c>
      <c r="E113" s="129">
        <f>IF(E111-E112=0,"Check",E111-E112)</f>
        <v>-1.4258266727754099E-5</v>
      </c>
    </row>
    <row r="114" spans="1:8">
      <c r="B114" s="131"/>
      <c r="C114" s="127"/>
      <c r="D114" s="127"/>
      <c r="E114" s="127"/>
    </row>
    <row r="115" spans="1:8">
      <c r="A115" s="7" t="s">
        <v>32</v>
      </c>
      <c r="B115" s="131" t="str">
        <f>'0.Resumen BAP'!A36</f>
        <v>Ratio combinado de Seguros generales (5)(6)</v>
      </c>
      <c r="C115" s="127">
        <f>'0.Resumen BAP'!B36</f>
        <v>0.944223632869583</v>
      </c>
      <c r="D115" s="127">
        <f>'0.Resumen BAP'!C36</f>
        <v>0.81399999999999995</v>
      </c>
      <c r="E115" s="127">
        <f>'0.Resumen BAP'!D36</f>
        <v>0.85499960010079623</v>
      </c>
    </row>
    <row r="116" spans="1:8">
      <c r="A116" s="7" t="s">
        <v>36</v>
      </c>
      <c r="B116" s="131" t="str">
        <f>B115</f>
        <v>Ratio combinado de Seguros generales (5)(6)</v>
      </c>
      <c r="C116" s="127">
        <f>'11.8 Grupo Pacífico'!D41</f>
        <v>0.944223632869583</v>
      </c>
      <c r="D116" s="127">
        <f>'11.8 Grupo Pacífico'!E41</f>
        <v>0.81379131706027674</v>
      </c>
      <c r="E116" s="127">
        <f>'11.8 Grupo Pacífico'!F41</f>
        <v>0.85499960010079623</v>
      </c>
    </row>
    <row r="117" spans="1:8">
      <c r="B117" s="131"/>
      <c r="C117" s="129" t="str">
        <f>IF(C115-C116=0,"Check",C115-C116)</f>
        <v>Check</v>
      </c>
      <c r="D117" s="129">
        <f t="shared" ref="D117" si="41">IF(D115-D116=0,"Check",D115-D116)</f>
        <v>2.0868293972320373E-4</v>
      </c>
      <c r="E117" s="129" t="str">
        <f>IF(E115-E116=0,"Check",E115-E116)</f>
        <v>Check</v>
      </c>
    </row>
    <row r="118" spans="1:8">
      <c r="B118" s="131"/>
      <c r="C118" s="127"/>
      <c r="D118" s="127"/>
      <c r="E118" s="127"/>
    </row>
    <row r="119" spans="1:8">
      <c r="A119" s="7" t="s">
        <v>32</v>
      </c>
      <c r="B119" s="131" t="str">
        <f>'0.Resumen BAP'!A37</f>
        <v>Siniestralidad neta ganada (6)</v>
      </c>
      <c r="C119" s="127">
        <f>'0.Resumen BAP'!B37</f>
        <v>0.59859614949777795</v>
      </c>
      <c r="D119" s="127">
        <f>'0.Resumen BAP'!C37</f>
        <v>0.754</v>
      </c>
      <c r="E119" s="127">
        <f>'0.Resumen BAP'!D37</f>
        <v>0.96359323153040199</v>
      </c>
      <c r="H119" s="97"/>
    </row>
    <row r="120" spans="1:8">
      <c r="A120" s="7" t="s">
        <v>36</v>
      </c>
      <c r="B120" s="131" t="str">
        <f>B119</f>
        <v>Siniestralidad neta ganada (6)</v>
      </c>
      <c r="C120" s="127">
        <f>'11.8 Grupo Pacífico'!D35</f>
        <v>-0.5985961494977784</v>
      </c>
      <c r="D120" s="127">
        <f>'11.8 Grupo Pacífico'!E35</f>
        <v>-0.7538060095924829</v>
      </c>
      <c r="E120" s="127">
        <f>'11.8 Grupo Pacífico'!F35</f>
        <v>-0.96359323153040177</v>
      </c>
    </row>
    <row r="121" spans="1:8">
      <c r="B121" s="131"/>
      <c r="C121" s="144">
        <f>IF(C119+C120=0,"Check",C119+C120)</f>
        <v>-4.4408920985006262E-16</v>
      </c>
      <c r="D121" s="144">
        <f t="shared" ref="D121:E121" si="42">IF(D119+D120=0,"Check",D119+D120)</f>
        <v>1.9399040751710839E-4</v>
      </c>
      <c r="E121" s="144">
        <f t="shared" si="42"/>
        <v>2.2204460492503131E-16</v>
      </c>
    </row>
    <row r="122" spans="1:8">
      <c r="B122" s="131"/>
      <c r="C122" s="127"/>
      <c r="D122" s="127"/>
      <c r="E122" s="127"/>
    </row>
    <row r="123" spans="1:8">
      <c r="A123" s="7" t="s">
        <v>32</v>
      </c>
      <c r="B123" s="131" t="str">
        <f>'0.Resumen BAP'!A39</f>
        <v>Ratio BIS (8)</v>
      </c>
      <c r="C123" s="127">
        <f>'0.Resumen BAP'!B39</f>
        <v>0.13519999999999999</v>
      </c>
      <c r="D123" s="127">
        <f>'0.Resumen BAP'!C39</f>
        <v>0.14929999999999999</v>
      </c>
      <c r="E123" s="127">
        <f>'0.Resumen BAP'!D39</f>
        <v>0.1646</v>
      </c>
    </row>
    <row r="124" spans="1:8">
      <c r="A124" s="7" t="s">
        <v>42</v>
      </c>
      <c r="B124" s="131" t="str">
        <f>B123</f>
        <v>Ratio BIS (8)</v>
      </c>
      <c r="C124" s="127">
        <f>'8.2.Capital regulatorio BCP'!B49</f>
        <v>0.13519999999999999</v>
      </c>
      <c r="D124" s="127">
        <f>'8.2.Capital regulatorio BCP'!C49</f>
        <v>0.14929999999999999</v>
      </c>
      <c r="E124" s="127">
        <f>'8.2.Capital regulatorio BCP'!D49</f>
        <v>0.1646</v>
      </c>
    </row>
    <row r="125" spans="1:8">
      <c r="B125" s="131"/>
      <c r="C125" s="129" t="str">
        <f t="shared" ref="C125:D125" si="43">IF(C123-C124=0,"Check",C123-C124)</f>
        <v>Check</v>
      </c>
      <c r="D125" s="129" t="str">
        <f t="shared" si="43"/>
        <v>Check</v>
      </c>
      <c r="E125" s="129" t="str">
        <f>IF(E123-E124=0,"Check",E123-E124)</f>
        <v>Check</v>
      </c>
    </row>
    <row r="126" spans="1:8">
      <c r="B126" s="131"/>
      <c r="C126" s="127"/>
      <c r="D126" s="127"/>
      <c r="E126" s="127"/>
    </row>
    <row r="127" spans="1:8">
      <c r="A127" s="7" t="s">
        <v>32</v>
      </c>
      <c r="B127" s="131" t="str">
        <f>'0.Resumen BAP'!A40</f>
        <v>Ratio Tier 1 (9)</v>
      </c>
      <c r="C127" s="127">
        <f>'0.Resumen BAP'!B40</f>
        <v>0.1033</v>
      </c>
      <c r="D127" s="127">
        <f>'0.Resumen BAP'!C40</f>
        <v>0.1041</v>
      </c>
      <c r="E127" s="127">
        <f>'0.Resumen BAP'!D40</f>
        <v>0.10589999999999999</v>
      </c>
    </row>
    <row r="128" spans="1:8">
      <c r="A128" s="7" t="s">
        <v>42</v>
      </c>
      <c r="B128" s="134" t="str">
        <f>'8.2.Capital regulatorio BCP'!A47</f>
        <v>Ratio Capital Regulatorio Nivel 1 (8)</v>
      </c>
      <c r="C128" s="127">
        <f>'8.2.Capital regulatorio BCP'!B47</f>
        <v>0.1033</v>
      </c>
      <c r="D128" s="127">
        <f>'8.2.Capital regulatorio BCP'!C47</f>
        <v>0.1041</v>
      </c>
      <c r="E128" s="127">
        <f>'8.2.Capital regulatorio BCP'!D47</f>
        <v>0.10589999999999999</v>
      </c>
    </row>
    <row r="129" spans="1:5">
      <c r="B129" s="131"/>
      <c r="C129" s="129" t="str">
        <f t="shared" ref="C129" si="44">IF(C127-C128=0,"Check",C127-C128)</f>
        <v>Check</v>
      </c>
      <c r="D129" s="129" t="str">
        <f t="shared" ref="D129" si="45">IF(D127-D128=0,"Check",D127-D128)</f>
        <v>Check</v>
      </c>
      <c r="E129" s="129" t="str">
        <f>IF(E127-E128=0,"Check",E127-E128)</f>
        <v>Check</v>
      </c>
    </row>
    <row r="130" spans="1:5">
      <c r="B130" s="131"/>
      <c r="C130" s="127"/>
      <c r="D130" s="127"/>
      <c r="E130" s="127"/>
    </row>
    <row r="131" spans="1:5">
      <c r="A131" s="7" t="s">
        <v>32</v>
      </c>
      <c r="B131" s="131" t="str">
        <f>'0.Resumen BAP'!A41</f>
        <v>Ratio common equity tier 1 (10)</v>
      </c>
      <c r="C131" s="127">
        <f>'0.Resumen BAP'!B41</f>
        <v>0.11890000000000001</v>
      </c>
      <c r="D131" s="127">
        <f>'0.Resumen BAP'!C41</f>
        <v>0.114</v>
      </c>
      <c r="E131" s="127">
        <f>'0.Resumen BAP'!D41</f>
        <v>0.1111</v>
      </c>
    </row>
    <row r="132" spans="1:5">
      <c r="A132" s="7" t="s">
        <v>42</v>
      </c>
      <c r="B132" s="132" t="str">
        <f>'8.2.Capital regulatorio BCP'!A48</f>
        <v xml:space="preserve">Ratio Tier 1 Common Equity (9) </v>
      </c>
      <c r="C132" s="127">
        <f>'8.2.Capital regulatorio BCP'!B48</f>
        <v>0.11890000000000001</v>
      </c>
      <c r="D132" s="127">
        <f>'8.2.Capital regulatorio BCP'!C48</f>
        <v>0.114</v>
      </c>
      <c r="E132" s="127">
        <f>'8.2.Capital regulatorio BCP'!D48</f>
        <v>0.1111</v>
      </c>
    </row>
    <row r="133" spans="1:5">
      <c r="B133" s="131"/>
      <c r="C133" s="129" t="str">
        <f t="shared" ref="C133" si="46">IF(C131-C132=0,"Check",C131-C132)</f>
        <v>Check</v>
      </c>
      <c r="D133" s="129" t="str">
        <f t="shared" ref="D133" si="47">IF(D131-D132=0,"Check",D131-D132)</f>
        <v>Check</v>
      </c>
      <c r="E133" s="129" t="str">
        <f>IF(E131-E132=0,"Check",E131-E132)</f>
        <v>Check</v>
      </c>
    </row>
    <row r="134" spans="1:5">
      <c r="B134" s="131"/>
      <c r="C134" s="127"/>
      <c r="D134" s="127"/>
      <c r="E134" s="127"/>
    </row>
    <row r="135" spans="1:5">
      <c r="A135" s="7" t="s">
        <v>32</v>
      </c>
      <c r="B135" s="131" t="str">
        <f>'0.Resumen BAP'!A42</f>
        <v>Empleados</v>
      </c>
      <c r="C135" s="124">
        <f>'0.Resumen BAP'!B42</f>
        <v>34963</v>
      </c>
      <c r="D135" s="124">
        <f>'0.Resumen BAP'!C42</f>
        <v>36806</v>
      </c>
      <c r="E135" s="124">
        <f>'0.Resumen BAP'!D42</f>
        <v>36233</v>
      </c>
    </row>
    <row r="136" spans="1:5">
      <c r="B136" s="131"/>
      <c r="C136" s="140"/>
      <c r="D136" s="140"/>
      <c r="E136" s="140"/>
    </row>
    <row r="137" spans="1:5">
      <c r="B137" s="131"/>
      <c r="C137" s="124"/>
      <c r="D137" s="124"/>
      <c r="E137" s="124"/>
    </row>
    <row r="138" spans="1:5">
      <c r="B138" s="131"/>
      <c r="C138" s="124"/>
      <c r="D138" s="124"/>
      <c r="E138" s="124"/>
    </row>
    <row r="139" spans="1:5">
      <c r="A139" s="7" t="s">
        <v>32</v>
      </c>
      <c r="B139" s="131" t="str">
        <f>'0.Resumen BAP'!A44</f>
        <v>Acciones Totales</v>
      </c>
      <c r="C139" s="124">
        <f>'0.Resumen BAP'!B44</f>
        <v>94382</v>
      </c>
      <c r="D139" s="124">
        <f>'0.Resumen BAP'!C44</f>
        <v>94382</v>
      </c>
      <c r="E139" s="124">
        <f>'0.Resumen BAP'!D44</f>
        <v>94382</v>
      </c>
    </row>
    <row r="140" spans="1:5">
      <c r="B140" s="131"/>
      <c r="C140" s="140"/>
      <c r="D140" s="140"/>
      <c r="E140" s="140"/>
    </row>
    <row r="141" spans="1:5">
      <c r="B141" s="131"/>
      <c r="C141" s="124"/>
      <c r="D141" s="124"/>
      <c r="E141" s="124"/>
    </row>
    <row r="142" spans="1:5">
      <c r="B142" s="131"/>
      <c r="C142" s="124"/>
      <c r="D142" s="124"/>
      <c r="E142" s="124"/>
    </row>
    <row r="143" spans="1:5">
      <c r="A143" s="7" t="s">
        <v>32</v>
      </c>
      <c r="B143" s="131" t="str">
        <f>'0.Resumen BAP'!A45</f>
        <v xml:space="preserve">  Acciones de Tesorería (11)</v>
      </c>
      <c r="C143" s="124">
        <f>'0.Resumen BAP'!B45</f>
        <v>14872</v>
      </c>
      <c r="D143" s="124">
        <f>'0.Resumen BAP'!C45</f>
        <v>14915</v>
      </c>
      <c r="E143" s="124">
        <f>'0.Resumen BAP'!D45</f>
        <v>14621</v>
      </c>
    </row>
    <row r="144" spans="1:5">
      <c r="B144" s="131"/>
      <c r="C144" s="140"/>
      <c r="D144" s="140"/>
      <c r="E144" s="140"/>
    </row>
    <row r="145" spans="1:5">
      <c r="B145" s="131"/>
      <c r="C145" s="124"/>
      <c r="D145" s="124"/>
      <c r="E145" s="124"/>
    </row>
    <row r="146" spans="1:5">
      <c r="B146" s="131"/>
      <c r="C146" s="124"/>
      <c r="D146" s="124"/>
      <c r="E146" s="124"/>
    </row>
    <row r="147" spans="1:5">
      <c r="A147" s="7" t="s">
        <v>32</v>
      </c>
      <c r="B147" s="131" t="str">
        <f>'0.Resumen BAP'!A46</f>
        <v xml:space="preserve">  Acciones Flotantes</v>
      </c>
      <c r="C147" s="124">
        <f>'0.Resumen BAP'!B46</f>
        <v>79510</v>
      </c>
      <c r="D147" s="124">
        <f>'0.Resumen BAP'!C46</f>
        <v>79467</v>
      </c>
      <c r="E147" s="124">
        <f>'0.Resumen BAP'!D46</f>
        <v>79761</v>
      </c>
    </row>
    <row r="148" spans="1:5">
      <c r="B148" s="131"/>
      <c r="C148" s="141"/>
      <c r="D148" s="141"/>
      <c r="E148" s="141"/>
    </row>
    <row r="149" spans="1:5">
      <c r="B149" s="131"/>
    </row>
    <row r="150" spans="1:5">
      <c r="A150" s="7" t="s">
        <v>43</v>
      </c>
      <c r="B150" s="131" t="str">
        <f>'0.1.Contribuciones BAP'!A5</f>
        <v xml:space="preserve"> BCP Individual</v>
      </c>
      <c r="C150" s="124">
        <f>'0.1.Contribuciones BAP'!B5</f>
        <v>142204</v>
      </c>
      <c r="D150" s="124">
        <f>'0.1.Contribuciones BAP'!C5</f>
        <v>570181</v>
      </c>
      <c r="E150" s="124">
        <f>'0.1.Contribuciones BAP'!D5</f>
        <v>724547</v>
      </c>
    </row>
    <row r="151" spans="1:5">
      <c r="B151" s="146" t="s">
        <v>44</v>
      </c>
      <c r="C151" s="124">
        <f>'11.4 BCP Individual'!O41</f>
        <v>180565</v>
      </c>
      <c r="D151" s="124">
        <f>'11.4 BCP Individual'!P41</f>
        <v>610687</v>
      </c>
      <c r="E151" s="124">
        <f>'11.4 BCP Individual'!Q41</f>
        <v>755518</v>
      </c>
    </row>
    <row r="152" spans="1:5">
      <c r="B152" s="131"/>
      <c r="C152" s="153">
        <f t="shared" ref="C152:E152" si="48">IF(C150-C151=0,"Check",C150-C151)</f>
        <v>-38361</v>
      </c>
      <c r="D152" s="153">
        <f t="shared" si="48"/>
        <v>-40506</v>
      </c>
      <c r="E152" s="153">
        <f t="shared" si="48"/>
        <v>-30971</v>
      </c>
    </row>
    <row r="153" spans="1:5">
      <c r="B153" s="131"/>
      <c r="C153" s="153"/>
      <c r="D153" s="153"/>
      <c r="E153" s="153"/>
    </row>
    <row r="154" spans="1:5">
      <c r="A154" s="7" t="s">
        <v>43</v>
      </c>
      <c r="B154" s="131" t="str">
        <f>'0.1.Contribuciones BAP'!A6</f>
        <v xml:space="preserve"> BCP Bolivia</v>
      </c>
      <c r="C154" s="124">
        <f>'0.1.Contribuciones BAP'!B6</f>
        <v>6829</v>
      </c>
      <c r="D154" s="124">
        <f>'0.1.Contribuciones BAP'!C6</f>
        <v>-20750</v>
      </c>
      <c r="E154" s="124">
        <f>'0.1.Contribuciones BAP'!D6</f>
        <v>11453</v>
      </c>
    </row>
    <row r="155" spans="1:5">
      <c r="B155" s="131" t="str">
        <f>'11.5 BCP Bolivia'!A39</f>
        <v>Utilidad neta</v>
      </c>
      <c r="C155" s="124">
        <f>'11.5 BCP Bolivia'!B39</f>
        <v>6829</v>
      </c>
      <c r="D155" s="124">
        <f>'11.5 BCP Bolivia'!C39</f>
        <v>-20587</v>
      </c>
      <c r="E155" s="124">
        <f>'11.5 BCP Bolivia'!D39</f>
        <v>11453</v>
      </c>
    </row>
    <row r="156" spans="1:5">
      <c r="B156" s="131"/>
      <c r="C156" s="129" t="str">
        <f t="shared" ref="C156:E156" si="49">IF(C154-C155=0,"Check",C154-C155)</f>
        <v>Check</v>
      </c>
      <c r="D156" s="147">
        <f t="shared" si="49"/>
        <v>-163</v>
      </c>
      <c r="E156" s="129" t="str">
        <f t="shared" si="49"/>
        <v>Check</v>
      </c>
    </row>
    <row r="157" spans="1:5">
      <c r="B157" s="131"/>
      <c r="C157" s="129"/>
      <c r="D157" s="147"/>
      <c r="E157" s="129"/>
    </row>
    <row r="158" spans="1:5">
      <c r="A158" s="7" t="s">
        <v>43</v>
      </c>
      <c r="B158" s="131" t="str">
        <f>'0.1.Contribuciones BAP'!A8</f>
        <v xml:space="preserve"> Mibanco (1)</v>
      </c>
      <c r="C158" s="124">
        <f>'0.1.Contribuciones BAP'!B8</f>
        <v>33326</v>
      </c>
      <c r="D158" s="124">
        <f>'0.1.Contribuciones BAP'!C8</f>
        <v>22461</v>
      </c>
      <c r="E158" s="124">
        <f>'0.1.Contribuciones BAP'!D8</f>
        <v>13738</v>
      </c>
    </row>
    <row r="159" spans="1:5">
      <c r="B159" s="131" t="str">
        <f>'11.6 Mibanco'!A39</f>
        <v>Utilidad neta</v>
      </c>
      <c r="C159" s="124">
        <f>'11.6 Mibanco'!B39</f>
        <v>34095</v>
      </c>
      <c r="D159" s="124">
        <f>'11.6 Mibanco'!C39</f>
        <v>22979</v>
      </c>
      <c r="E159" s="124">
        <f>'11.6 Mibanco'!D39</f>
        <v>14055</v>
      </c>
    </row>
    <row r="160" spans="1:5">
      <c r="B160" s="131"/>
    </row>
    <row r="161" spans="1:7">
      <c r="A161" s="7" t="s">
        <v>43</v>
      </c>
      <c r="B161" s="131" t="str">
        <f>'0.1.Contribuciones BAP'!A9</f>
        <v xml:space="preserve"> Mibanco Colombia</v>
      </c>
      <c r="C161" s="124">
        <f>'0.1.Contribuciones BAP'!B9</f>
        <v>-2365</v>
      </c>
      <c r="D161" s="124">
        <f>'0.1.Contribuciones BAP'!C9</f>
        <v>-12537</v>
      </c>
      <c r="E161" s="124">
        <f>'0.1.Contribuciones BAP'!D9</f>
        <v>1358</v>
      </c>
    </row>
    <row r="162" spans="1:7">
      <c r="B162" s="131"/>
      <c r="C162" s="124"/>
      <c r="D162" s="124"/>
      <c r="E162" s="124"/>
    </row>
    <row r="163" spans="1:7">
      <c r="B163" s="131"/>
    </row>
    <row r="164" spans="1:7">
      <c r="A164" s="7" t="s">
        <v>43</v>
      </c>
      <c r="B164" s="131" t="str">
        <f>'0.1.Contribuciones BAP'!A11</f>
        <v xml:space="preserve"> Grupo Pacífico (2)</v>
      </c>
      <c r="C164" s="124">
        <f>'0.1.Contribuciones BAP'!B11</f>
        <v>98661</v>
      </c>
      <c r="D164" s="124">
        <f>'0.1.Contribuciones BAP'!C11</f>
        <v>8528</v>
      </c>
      <c r="E164" s="124">
        <f>'0.1.Contribuciones BAP'!D11</f>
        <v>-95507</v>
      </c>
    </row>
    <row r="165" spans="1:7">
      <c r="B165" s="131" t="str">
        <f>'11.8 Grupo Pacífico'!A31</f>
        <v>Utilidad neta</v>
      </c>
      <c r="C165" s="124">
        <f>'11.8 Grupo Pacífico'!D31</f>
        <v>97315.028497674779</v>
      </c>
      <c r="D165" s="124">
        <f>'11.8 Grupo Pacífico'!E31</f>
        <v>7700.8464232528786</v>
      </c>
      <c r="E165" s="124">
        <f>'11.8 Grupo Pacífico'!F31</f>
        <v>-98427.605030001476</v>
      </c>
    </row>
    <row r="166" spans="1:7">
      <c r="B166" s="131"/>
      <c r="C166" s="124"/>
    </row>
    <row r="167" spans="1:7">
      <c r="A167" s="7" t="s">
        <v>43</v>
      </c>
      <c r="B167" s="131" t="str">
        <f>'0.1.Contribuciones BAP'!A12</f>
        <v xml:space="preserve"> Prima AFP</v>
      </c>
      <c r="C167" s="124">
        <f>'0.1.Contribuciones BAP'!B12</f>
        <v>-4079</v>
      </c>
      <c r="D167" s="124">
        <f>'0.1.Contribuciones BAP'!C12</f>
        <v>62951</v>
      </c>
      <c r="E167" s="124">
        <f>'0.1.Contribuciones BAP'!D12</f>
        <v>34596</v>
      </c>
      <c r="F167" s="124"/>
      <c r="G167" s="124"/>
    </row>
    <row r="168" spans="1:7">
      <c r="B168" s="131"/>
      <c r="C168" s="124"/>
      <c r="D168" s="124"/>
      <c r="E168" s="124"/>
    </row>
    <row r="169" spans="1:7">
      <c r="B169" s="131"/>
    </row>
    <row r="170" spans="1:7">
      <c r="A170" s="7" t="s">
        <v>43</v>
      </c>
      <c r="B170" s="131" t="str">
        <f>'0.1.Contribuciones BAP'!A14</f>
        <v xml:space="preserve"> Credicorp Capital</v>
      </c>
      <c r="C170" s="124">
        <f>'0.1.Contribuciones BAP'!B14</f>
        <v>359</v>
      </c>
      <c r="D170" s="124">
        <f>'0.1.Contribuciones BAP'!C14</f>
        <v>13140</v>
      </c>
      <c r="E170" s="124">
        <f>'0.1.Contribuciones BAP'!D14</f>
        <v>11377</v>
      </c>
    </row>
    <row r="171" spans="1:7">
      <c r="B171" s="131"/>
      <c r="C171" s="124"/>
      <c r="D171" s="124"/>
      <c r="E171" s="124"/>
    </row>
    <row r="172" spans="1:7">
      <c r="B172" s="131"/>
    </row>
    <row r="173" spans="1:7">
      <c r="A173" s="7" t="s">
        <v>43</v>
      </c>
      <c r="B173" s="131" t="str">
        <f>'0.1.Contribuciones BAP'!A15</f>
        <v xml:space="preserve"> Atlantic Security Bank</v>
      </c>
      <c r="C173" s="124">
        <f>'0.1.Contribuciones BAP'!B15</f>
        <v>-512</v>
      </c>
      <c r="D173" s="124">
        <f>'0.1.Contribuciones BAP'!C15</f>
        <v>70233</v>
      </c>
      <c r="E173" s="124">
        <f>'0.1.Contribuciones BAP'!D15</f>
        <v>25324</v>
      </c>
    </row>
    <row r="174" spans="1:7">
      <c r="B174" s="131"/>
      <c r="C174" s="124"/>
      <c r="D174" s="124"/>
      <c r="E174" s="124"/>
    </row>
    <row r="175" spans="1:7">
      <c r="B175" s="131"/>
    </row>
    <row r="176" spans="1:7">
      <c r="A176" s="7" t="s">
        <v>43</v>
      </c>
      <c r="B176" s="131" t="str">
        <f>'0.1.Contribuciones BAP'!A17</f>
        <v>Utilidad neta atribuible a Credicorp</v>
      </c>
      <c r="C176" s="124">
        <f>'0.1.Contribuciones BAP'!B17</f>
        <v>209274</v>
      </c>
      <c r="D176" s="124">
        <f>'0.1.Contribuciones BAP'!C17</f>
        <v>653404</v>
      </c>
      <c r="E176" s="124">
        <f>'0.1.Contribuciones BAP'!D17</f>
        <v>660798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5F9A-C4BC-2A4A-82BB-ED5526FC852F}">
  <sheetPr>
    <tabColor rgb="FFD0CECE"/>
  </sheetPr>
  <dimension ref="A1:D61"/>
  <sheetViews>
    <sheetView showGridLines="0" topLeftCell="A32" zoomScaleNormal="100" workbookViewId="0">
      <selection activeCell="B59" sqref="B59"/>
    </sheetView>
  </sheetViews>
  <sheetFormatPr baseColWidth="10" defaultColWidth="11.44140625" defaultRowHeight="14.4"/>
  <cols>
    <col min="1" max="1" width="63.77734375" bestFit="1" customWidth="1"/>
    <col min="2" max="2" width="10.44140625" customWidth="1"/>
    <col min="3" max="3" width="12" customWidth="1"/>
  </cols>
  <sheetData>
    <row r="1" spans="1:4">
      <c r="A1" s="1360" t="s">
        <v>543</v>
      </c>
      <c r="B1" s="1360"/>
      <c r="C1" s="1360"/>
      <c r="D1" s="7"/>
    </row>
    <row r="2" spans="1:4">
      <c r="A2" s="1360" t="s">
        <v>544</v>
      </c>
      <c r="B2" s="1360"/>
      <c r="C2" s="1360"/>
      <c r="D2" s="7"/>
    </row>
    <row r="3" spans="1:4">
      <c r="A3" s="1360" t="s">
        <v>502</v>
      </c>
      <c r="B3" s="1360"/>
      <c r="C3" s="1360"/>
      <c r="D3" s="7"/>
    </row>
    <row r="4" spans="1:4" ht="15" thickBot="1">
      <c r="A4" s="10" t="s">
        <v>51</v>
      </c>
      <c r="B4" s="67"/>
      <c r="C4" s="67"/>
      <c r="D4" s="7"/>
    </row>
    <row r="5" spans="1:4" ht="15" thickBot="1">
      <c r="A5" s="70"/>
      <c r="B5" s="1356" t="s">
        <v>402</v>
      </c>
      <c r="C5" s="1357"/>
      <c r="D5" s="7"/>
    </row>
    <row r="6" spans="1:4" ht="15" thickBot="1">
      <c r="A6" s="93"/>
      <c r="B6" s="113" t="s">
        <v>170</v>
      </c>
      <c r="C6" s="114" t="s">
        <v>171</v>
      </c>
      <c r="D6" s="7"/>
    </row>
    <row r="7" spans="1:4">
      <c r="A7" s="71" t="s">
        <v>505</v>
      </c>
      <c r="B7" s="96"/>
      <c r="C7" s="84"/>
      <c r="D7" s="7"/>
    </row>
    <row r="8" spans="1:4">
      <c r="A8" s="72" t="s">
        <v>172</v>
      </c>
      <c r="B8" s="121">
        <v>1114167</v>
      </c>
      <c r="C8" s="73">
        <v>800622</v>
      </c>
      <c r="D8" s="7"/>
    </row>
    <row r="9" spans="1:4">
      <c r="A9" s="72" t="s">
        <v>545</v>
      </c>
      <c r="B9" s="121">
        <v>234825</v>
      </c>
      <c r="C9" s="73">
        <v>583176</v>
      </c>
      <c r="D9" s="7"/>
    </row>
    <row r="10" spans="1:4">
      <c r="A10" s="94" t="s">
        <v>180</v>
      </c>
      <c r="B10" s="121">
        <v>463421</v>
      </c>
      <c r="C10" s="73">
        <v>490778</v>
      </c>
      <c r="D10" s="7"/>
    </row>
    <row r="11" spans="1:4">
      <c r="A11" s="94" t="s">
        <v>546</v>
      </c>
      <c r="B11" s="121">
        <v>29118425</v>
      </c>
      <c r="C11" s="73">
        <v>28688953</v>
      </c>
      <c r="D11" s="7"/>
    </row>
    <row r="12" spans="1:4">
      <c r="A12" s="94" t="s">
        <v>39</v>
      </c>
      <c r="B12" s="91" t="s">
        <v>218</v>
      </c>
      <c r="C12" s="74" t="s">
        <v>218</v>
      </c>
      <c r="D12" s="7"/>
    </row>
    <row r="13" spans="1:4">
      <c r="A13" s="94" t="s">
        <v>547</v>
      </c>
      <c r="B13" s="91">
        <v>191</v>
      </c>
      <c r="C13" s="73">
        <v>137049</v>
      </c>
      <c r="D13" s="7"/>
    </row>
    <row r="14" spans="1:4">
      <c r="A14" s="76"/>
      <c r="B14" s="122"/>
      <c r="C14" s="85"/>
      <c r="D14" s="7"/>
    </row>
    <row r="15" spans="1:4">
      <c r="A15" s="95" t="s">
        <v>548</v>
      </c>
      <c r="B15" s="123">
        <v>30931029</v>
      </c>
      <c r="C15" s="83">
        <v>30700578</v>
      </c>
      <c r="D15" s="7"/>
    </row>
    <row r="16" spans="1:4">
      <c r="A16" s="76"/>
      <c r="B16" s="122"/>
      <c r="C16" s="85"/>
      <c r="D16" s="7"/>
    </row>
    <row r="17" spans="1:4">
      <c r="A17" s="92" t="s">
        <v>549</v>
      </c>
      <c r="B17" s="122"/>
      <c r="C17" s="85"/>
      <c r="D17" s="7"/>
    </row>
    <row r="18" spans="1:4">
      <c r="A18" s="76"/>
      <c r="B18" s="122"/>
      <c r="C18" s="85"/>
      <c r="D18" s="7"/>
    </row>
    <row r="19" spans="1:4">
      <c r="A19" s="76" t="s">
        <v>527</v>
      </c>
      <c r="B19" s="121">
        <v>1794879</v>
      </c>
      <c r="C19" s="73">
        <v>1875925</v>
      </c>
      <c r="D19" s="7"/>
    </row>
    <row r="20" spans="1:4">
      <c r="A20" s="94" t="s">
        <v>550</v>
      </c>
      <c r="B20" s="121">
        <v>110827</v>
      </c>
      <c r="C20" s="73">
        <v>133300</v>
      </c>
      <c r="D20" s="7"/>
    </row>
    <row r="21" spans="1:4">
      <c r="A21" s="76"/>
      <c r="B21" s="122"/>
      <c r="C21" s="85"/>
      <c r="D21" s="7"/>
    </row>
    <row r="22" spans="1:4">
      <c r="A22" s="95" t="s">
        <v>532</v>
      </c>
      <c r="B22" s="123">
        <v>1905706</v>
      </c>
      <c r="C22" s="83">
        <v>2009225</v>
      </c>
      <c r="D22" s="7"/>
    </row>
    <row r="23" spans="1:4">
      <c r="A23" s="76"/>
      <c r="B23" s="122"/>
      <c r="C23" s="85"/>
      <c r="D23" s="7"/>
    </row>
    <row r="24" spans="1:4">
      <c r="A24" s="92" t="s">
        <v>551</v>
      </c>
      <c r="B24" s="122"/>
      <c r="C24" s="85"/>
      <c r="D24" s="7"/>
    </row>
    <row r="25" spans="1:4">
      <c r="A25" s="94" t="s">
        <v>333</v>
      </c>
      <c r="B25" s="34">
        <v>1318993</v>
      </c>
      <c r="C25" s="86">
        <v>1318993</v>
      </c>
      <c r="D25" s="7"/>
    </row>
    <row r="26" spans="1:4">
      <c r="A26" s="76" t="s">
        <v>552</v>
      </c>
      <c r="B26" s="34">
        <v>384542</v>
      </c>
      <c r="C26" s="86">
        <v>384542</v>
      </c>
      <c r="D26" s="7"/>
    </row>
    <row r="27" spans="1:4">
      <c r="A27" s="94" t="s">
        <v>404</v>
      </c>
      <c r="B27" s="34">
        <v>21070409</v>
      </c>
      <c r="C27" s="86">
        <v>21417403</v>
      </c>
      <c r="D27" s="7"/>
    </row>
    <row r="28" spans="1:4">
      <c r="A28" s="94" t="s">
        <v>553</v>
      </c>
      <c r="B28" s="34">
        <v>1666481</v>
      </c>
      <c r="C28" s="86">
        <v>652340</v>
      </c>
      <c r="D28" s="7"/>
    </row>
    <row r="29" spans="1:4">
      <c r="A29" s="94" t="s">
        <v>554</v>
      </c>
      <c r="B29" s="34">
        <v>4584898</v>
      </c>
      <c r="C29" s="86">
        <v>4918075</v>
      </c>
      <c r="D29" s="7"/>
    </row>
    <row r="30" spans="1:4">
      <c r="A30" s="94"/>
      <c r="B30" s="66"/>
      <c r="C30" s="87"/>
      <c r="D30" s="7"/>
    </row>
    <row r="31" spans="1:4">
      <c r="A31" s="95" t="s">
        <v>537</v>
      </c>
      <c r="B31" s="123">
        <v>29025323</v>
      </c>
      <c r="C31" s="83">
        <v>28691353</v>
      </c>
      <c r="D31" s="7"/>
    </row>
    <row r="32" spans="1:4">
      <c r="A32" s="94"/>
      <c r="B32" s="66"/>
      <c r="C32" s="87"/>
      <c r="D32" s="7"/>
    </row>
    <row r="33" spans="1:4" ht="15" thickBot="1">
      <c r="A33" s="90" t="s">
        <v>538</v>
      </c>
      <c r="B33" s="40">
        <v>30931029</v>
      </c>
      <c r="C33" s="88">
        <v>30700578</v>
      </c>
      <c r="D33" s="7"/>
    </row>
    <row r="34" spans="1:4" ht="15" thickBot="1">
      <c r="A34" s="77"/>
      <c r="B34" s="78"/>
      <c r="C34" s="78"/>
      <c r="D34" s="7"/>
    </row>
    <row r="35" spans="1:4" ht="15" thickBot="1">
      <c r="A35" s="79"/>
      <c r="B35" s="1358" t="s">
        <v>46</v>
      </c>
      <c r="C35" s="1359"/>
      <c r="D35" s="7"/>
    </row>
    <row r="36" spans="1:4" ht="15" thickBot="1">
      <c r="A36" s="79"/>
      <c r="B36" s="47" t="s">
        <v>30</v>
      </c>
      <c r="C36" s="47" t="s">
        <v>31</v>
      </c>
      <c r="D36" s="7"/>
    </row>
    <row r="37" spans="1:4">
      <c r="A37" s="80" t="s">
        <v>506</v>
      </c>
      <c r="B37" s="84"/>
      <c r="C37" s="84"/>
      <c r="D37" s="7"/>
    </row>
    <row r="38" spans="1:4">
      <c r="A38" s="75"/>
      <c r="B38" s="85"/>
      <c r="C38" s="85"/>
      <c r="D38" s="7"/>
    </row>
    <row r="39" spans="1:4">
      <c r="A39" s="75" t="s">
        <v>555</v>
      </c>
      <c r="B39" s="86">
        <v>865516</v>
      </c>
      <c r="C39" s="86">
        <v>676484</v>
      </c>
      <c r="D39" s="7"/>
    </row>
    <row r="40" spans="1:4">
      <c r="A40" s="75" t="s">
        <v>556</v>
      </c>
      <c r="B40" s="86">
        <v>11259</v>
      </c>
      <c r="C40" s="86">
        <v>3038</v>
      </c>
      <c r="D40" s="7"/>
    </row>
    <row r="41" spans="1:4">
      <c r="A41" s="75" t="s">
        <v>557</v>
      </c>
      <c r="B41" s="86"/>
      <c r="C41" s="86"/>
      <c r="D41" s="7"/>
    </row>
    <row r="42" spans="1:4">
      <c r="A42" s="81" t="s">
        <v>558</v>
      </c>
      <c r="B42" s="86">
        <v>876775</v>
      </c>
      <c r="C42" s="86">
        <v>675028</v>
      </c>
      <c r="D42" s="7"/>
    </row>
    <row r="43" spans="1:4">
      <c r="A43" s="75"/>
      <c r="B43" s="85"/>
      <c r="C43" s="85"/>
      <c r="D43" s="7"/>
    </row>
    <row r="44" spans="1:4">
      <c r="A44" s="75" t="s">
        <v>559</v>
      </c>
      <c r="B44" s="86">
        <v>-28424</v>
      </c>
      <c r="C44" s="86">
        <v>-13363</v>
      </c>
      <c r="D44" s="7"/>
    </row>
    <row r="45" spans="1:4">
      <c r="A45" s="75" t="s">
        <v>560</v>
      </c>
      <c r="B45" s="86">
        <v>-19140</v>
      </c>
      <c r="C45" s="86">
        <v>-4761</v>
      </c>
      <c r="D45" s="7"/>
    </row>
    <row r="46" spans="1:4">
      <c r="A46" s="81" t="s">
        <v>561</v>
      </c>
      <c r="B46" s="86">
        <v>-47564</v>
      </c>
      <c r="C46" s="86">
        <v>-18124</v>
      </c>
      <c r="D46" s="7"/>
    </row>
    <row r="47" spans="1:4">
      <c r="A47" s="75"/>
      <c r="B47" s="87"/>
      <c r="C47" s="87"/>
      <c r="D47" s="7"/>
    </row>
    <row r="48" spans="1:4" ht="15" thickBot="1">
      <c r="A48" s="117" t="s">
        <v>562</v>
      </c>
      <c r="B48" s="89">
        <v>829211</v>
      </c>
      <c r="C48" s="89">
        <v>656904</v>
      </c>
      <c r="D48" s="7"/>
    </row>
    <row r="49" spans="1:4" ht="15" thickBot="1">
      <c r="B49" s="12"/>
      <c r="C49" s="12"/>
      <c r="D49" s="7"/>
    </row>
    <row r="50" spans="1:4">
      <c r="A50" s="115" t="s">
        <v>563</v>
      </c>
      <c r="B50" s="116">
        <v>-4660</v>
      </c>
      <c r="C50" s="116">
        <v>-1268</v>
      </c>
      <c r="D50" s="7"/>
    </row>
    <row r="51" spans="1:4">
      <c r="A51" s="75" t="s">
        <v>564</v>
      </c>
      <c r="B51" s="86">
        <v>1071</v>
      </c>
      <c r="C51" s="87">
        <v>-5</v>
      </c>
      <c r="D51" s="7"/>
    </row>
    <row r="52" spans="1:4">
      <c r="A52" s="25" t="s">
        <v>565</v>
      </c>
      <c r="B52" s="86">
        <v>825622</v>
      </c>
      <c r="C52" s="86">
        <v>655631</v>
      </c>
      <c r="D52" s="7"/>
    </row>
    <row r="53" spans="1:4">
      <c r="A53" s="75" t="s">
        <v>60</v>
      </c>
      <c r="B53" s="86">
        <v>-33224</v>
      </c>
      <c r="C53" s="86">
        <v>-19229</v>
      </c>
      <c r="D53" s="7"/>
    </row>
    <row r="54" spans="1:4" ht="15" thickBot="1">
      <c r="A54" s="82" t="s">
        <v>61</v>
      </c>
      <c r="B54" s="89">
        <v>792398</v>
      </c>
      <c r="C54" s="89">
        <v>636402</v>
      </c>
      <c r="D54" s="7"/>
    </row>
    <row r="55" spans="1:4" ht="15" thickBot="1">
      <c r="A55" s="79"/>
      <c r="B55" s="119"/>
      <c r="C55" s="119"/>
      <c r="D55" s="7"/>
    </row>
    <row r="56" spans="1:4" ht="15" thickBot="1">
      <c r="A56" s="118" t="s">
        <v>566</v>
      </c>
      <c r="B56" s="120">
        <v>1.0032000000000001</v>
      </c>
      <c r="C56" s="120">
        <v>0.99990000000000001</v>
      </c>
      <c r="D56" s="7"/>
    </row>
    <row r="57" spans="1:4">
      <c r="A57" s="7"/>
      <c r="B57" s="7"/>
      <c r="C57" s="7"/>
      <c r="D57" s="7"/>
    </row>
    <row r="58" spans="1:4">
      <c r="A58" s="7"/>
      <c r="B58" s="7"/>
      <c r="C58" s="7"/>
      <c r="D58" s="7"/>
    </row>
    <row r="59" spans="1:4">
      <c r="A59" s="7"/>
      <c r="B59" s="7"/>
      <c r="C59" s="7"/>
      <c r="D59" s="7"/>
    </row>
    <row r="60" spans="1:4">
      <c r="A60" s="7"/>
      <c r="B60" s="7"/>
      <c r="C60" s="7"/>
      <c r="D60" s="7"/>
    </row>
    <row r="61" spans="1:4">
      <c r="A61" s="7"/>
      <c r="B61" s="7"/>
      <c r="C61" s="7"/>
      <c r="D61" s="7"/>
    </row>
  </sheetData>
  <mergeCells count="5">
    <mergeCell ref="B5:C5"/>
    <mergeCell ref="B35:C35"/>
    <mergeCell ref="A1:C1"/>
    <mergeCell ref="A2:C2"/>
    <mergeCell ref="A3:C3"/>
  </mergeCells>
  <hyperlinks>
    <hyperlink ref="A4" location="Índice!A1" display="Volver al índice" xr:uid="{764E4D86-CD30-49C4-A8D9-F41DE8130ADD}"/>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3B07-AB63-894C-BDF3-5864C1C8DE6E}">
  <sheetPr>
    <tabColor rgb="FF808080"/>
  </sheetPr>
  <dimension ref="A1:Y67"/>
  <sheetViews>
    <sheetView showGridLines="0" topLeftCell="A43" zoomScaleNormal="100" workbookViewId="0">
      <selection activeCell="A65" sqref="A65:H65"/>
    </sheetView>
  </sheetViews>
  <sheetFormatPr baseColWidth="10" defaultColWidth="11.44140625" defaultRowHeight="14.4"/>
  <cols>
    <col min="1" max="1" width="8.77734375" customWidth="1"/>
    <col min="3" max="3" width="16.77734375" customWidth="1"/>
    <col min="4" max="6" width="11.77734375" bestFit="1" customWidth="1"/>
    <col min="7" max="8" width="11.5546875" bestFit="1" customWidth="1"/>
    <col min="14" max="14" width="35.109375" customWidth="1"/>
    <col min="15" max="19" width="11.5546875" bestFit="1" customWidth="1"/>
    <col min="22" max="22" width="44.44140625" customWidth="1"/>
    <col min="23" max="25" width="11.5546875" bestFit="1" customWidth="1"/>
  </cols>
  <sheetData>
    <row r="1" spans="1:25" s="258" customFormat="1" ht="13.8">
      <c r="A1" s="1258" t="s">
        <v>567</v>
      </c>
      <c r="B1" s="1258"/>
      <c r="C1" s="1258"/>
      <c r="D1" s="1258"/>
      <c r="E1" s="1258"/>
      <c r="F1" s="1258"/>
      <c r="G1" s="1258"/>
      <c r="H1" s="1258"/>
      <c r="K1" s="243"/>
      <c r="L1" s="1347" t="s">
        <v>567</v>
      </c>
      <c r="M1" s="1347"/>
      <c r="N1" s="1347"/>
      <c r="O1" s="1347"/>
      <c r="P1" s="1347"/>
      <c r="Q1" s="1347"/>
      <c r="R1" s="1347"/>
      <c r="S1" s="1347"/>
      <c r="V1" s="1347" t="s">
        <v>567</v>
      </c>
      <c r="W1" s="1347"/>
      <c r="X1" s="1347"/>
      <c r="Y1" s="1347"/>
    </row>
    <row r="2" spans="1:25" s="258" customFormat="1" ht="13.8">
      <c r="A2" s="1347" t="s">
        <v>500</v>
      </c>
      <c r="B2" s="1347"/>
      <c r="C2" s="1347"/>
      <c r="D2" s="1347"/>
      <c r="E2" s="1347"/>
      <c r="F2" s="1347"/>
      <c r="G2" s="1347"/>
      <c r="H2" s="1347"/>
      <c r="K2" s="243"/>
      <c r="L2" s="1347" t="s">
        <v>501</v>
      </c>
      <c r="M2" s="1347"/>
      <c r="N2" s="1347"/>
      <c r="O2" s="1347"/>
      <c r="P2" s="1347"/>
      <c r="Q2" s="1347"/>
      <c r="R2" s="1347"/>
      <c r="S2" s="1347"/>
      <c r="V2" s="1347" t="s">
        <v>568</v>
      </c>
      <c r="W2" s="1347"/>
      <c r="X2" s="1347"/>
      <c r="Y2" s="1347"/>
    </row>
    <row r="3" spans="1:25" s="258" customFormat="1" ht="13.8">
      <c r="A3" s="1347" t="s">
        <v>502</v>
      </c>
      <c r="B3" s="1347"/>
      <c r="C3" s="1347"/>
      <c r="D3" s="1347"/>
      <c r="E3" s="1347"/>
      <c r="F3" s="1347"/>
      <c r="G3" s="1347"/>
      <c r="H3" s="1347"/>
      <c r="K3" s="243"/>
      <c r="L3" s="1347" t="s">
        <v>503</v>
      </c>
      <c r="M3" s="1347"/>
      <c r="N3" s="1347"/>
      <c r="O3" s="1347"/>
      <c r="P3" s="1347"/>
      <c r="Q3" s="1347"/>
      <c r="R3" s="1347"/>
      <c r="S3" s="1347"/>
      <c r="V3" s="263"/>
      <c r="W3" s="264"/>
      <c r="X3" s="264"/>
      <c r="Y3" s="264"/>
    </row>
    <row r="4" spans="1:25" s="258" customFormat="1" thickBot="1">
      <c r="A4" s="205" t="s">
        <v>51</v>
      </c>
      <c r="B4" s="206"/>
      <c r="C4" s="206"/>
      <c r="D4" s="206"/>
      <c r="E4" s="206"/>
      <c r="F4" s="206"/>
      <c r="G4" s="206"/>
      <c r="H4" s="206"/>
      <c r="K4" s="243"/>
      <c r="L4" s="205" t="s">
        <v>51</v>
      </c>
      <c r="M4" s="206"/>
      <c r="N4" s="206"/>
      <c r="O4" s="206"/>
      <c r="P4" s="206"/>
      <c r="Q4" s="206"/>
      <c r="R4" s="206"/>
      <c r="S4" s="206"/>
      <c r="V4" s="205" t="s">
        <v>51</v>
      </c>
      <c r="W4" s="264"/>
      <c r="X4" s="264"/>
      <c r="Y4" s="264"/>
    </row>
    <row r="5" spans="1:25" s="258" customFormat="1" thickBot="1">
      <c r="A5" s="207"/>
      <c r="B5" s="207"/>
      <c r="C5" s="207"/>
      <c r="D5" s="1406" t="s">
        <v>168</v>
      </c>
      <c r="E5" s="1407"/>
      <c r="F5" s="1408"/>
      <c r="G5" s="1409" t="s">
        <v>47</v>
      </c>
      <c r="H5" s="1410"/>
      <c r="K5" s="1316"/>
      <c r="L5" s="1316"/>
      <c r="M5" s="1316"/>
      <c r="N5" s="1375"/>
      <c r="O5" s="1381" t="s">
        <v>46</v>
      </c>
      <c r="P5" s="1382"/>
      <c r="Q5" s="1383"/>
      <c r="R5" s="1384" t="s">
        <v>47</v>
      </c>
      <c r="S5" s="1385"/>
      <c r="V5" s="265"/>
      <c r="W5" s="266" t="s">
        <v>29</v>
      </c>
      <c r="X5" s="267" t="s">
        <v>30</v>
      </c>
      <c r="Y5" s="268" t="s">
        <v>31</v>
      </c>
    </row>
    <row r="6" spans="1:25" s="258" customFormat="1" thickBot="1">
      <c r="A6" s="1386"/>
      <c r="B6" s="1386"/>
      <c r="C6" s="1387"/>
      <c r="D6" s="953" t="s">
        <v>169</v>
      </c>
      <c r="E6" s="954" t="s">
        <v>170</v>
      </c>
      <c r="F6" s="955" t="s">
        <v>171</v>
      </c>
      <c r="G6" s="956" t="s">
        <v>49</v>
      </c>
      <c r="H6" s="957" t="s">
        <v>50</v>
      </c>
      <c r="K6" s="238"/>
      <c r="L6" s="1386"/>
      <c r="M6" s="1386"/>
      <c r="N6" s="1387"/>
      <c r="O6" s="958" t="s">
        <v>29</v>
      </c>
      <c r="P6" s="959" t="s">
        <v>30</v>
      </c>
      <c r="Q6" s="960" t="s">
        <v>31</v>
      </c>
      <c r="R6" s="958" t="s">
        <v>49</v>
      </c>
      <c r="S6" s="960" t="s">
        <v>50</v>
      </c>
      <c r="V6" s="214" t="s">
        <v>67</v>
      </c>
      <c r="W6" s="213"/>
      <c r="X6" s="177"/>
      <c r="Y6" s="176"/>
    </row>
    <row r="7" spans="1:25" s="258" customFormat="1" ht="16.2">
      <c r="A7" s="1388" t="s">
        <v>505</v>
      </c>
      <c r="B7" s="1389"/>
      <c r="C7" s="1390"/>
      <c r="D7" s="212"/>
      <c r="E7" s="175"/>
      <c r="F7" s="176"/>
      <c r="G7" s="177"/>
      <c r="H7" s="178"/>
      <c r="K7" s="243"/>
      <c r="L7" s="1388" t="s">
        <v>506</v>
      </c>
      <c r="M7" s="1389"/>
      <c r="N7" s="1390"/>
      <c r="O7" s="212"/>
      <c r="P7" s="175"/>
      <c r="Q7" s="175"/>
      <c r="R7" s="212"/>
      <c r="S7" s="176"/>
      <c r="V7" s="219" t="s">
        <v>812</v>
      </c>
      <c r="W7" s="226">
        <v>1.6E-2</v>
      </c>
      <c r="X7" s="180">
        <v>5.3999999999999999E-2</v>
      </c>
      <c r="Y7" s="181">
        <v>6.7000000000000004E-2</v>
      </c>
    </row>
    <row r="8" spans="1:25" s="258" customFormat="1" ht="16.2">
      <c r="A8" s="1398" t="s">
        <v>172</v>
      </c>
      <c r="B8" s="1399"/>
      <c r="C8" s="961"/>
      <c r="D8" s="226"/>
      <c r="E8" s="180"/>
      <c r="F8" s="181"/>
      <c r="G8" s="182"/>
      <c r="H8" s="183"/>
      <c r="K8" s="243"/>
      <c r="L8" s="214"/>
      <c r="M8" s="1364" t="s">
        <v>507</v>
      </c>
      <c r="N8" s="1365"/>
      <c r="O8" s="217">
        <v>2763923</v>
      </c>
      <c r="P8" s="185">
        <v>2456757</v>
      </c>
      <c r="Q8" s="185">
        <v>2407997</v>
      </c>
      <c r="R8" s="269">
        <v>-0.02</v>
      </c>
      <c r="S8" s="271">
        <v>-0.129</v>
      </c>
      <c r="V8" s="219" t="s">
        <v>813</v>
      </c>
      <c r="W8" s="269">
        <v>5.0000000000000001E-3</v>
      </c>
      <c r="X8" s="270">
        <v>1.2999999999999999E-2</v>
      </c>
      <c r="Y8" s="271">
        <v>1.4999999999999999E-2</v>
      </c>
    </row>
    <row r="9" spans="1:25" s="258" customFormat="1" ht="16.2">
      <c r="A9" s="274"/>
      <c r="B9" s="1396" t="s">
        <v>508</v>
      </c>
      <c r="C9" s="1397"/>
      <c r="D9" s="217">
        <v>4957324</v>
      </c>
      <c r="E9" s="185">
        <v>5814295</v>
      </c>
      <c r="F9" s="186">
        <v>5227840</v>
      </c>
      <c r="G9" s="187">
        <v>-0.10100000000000001</v>
      </c>
      <c r="H9" s="188">
        <v>5.5E-2</v>
      </c>
      <c r="K9" s="243"/>
      <c r="L9" s="219"/>
      <c r="M9" s="1379" t="s">
        <v>804</v>
      </c>
      <c r="N9" s="1380"/>
      <c r="O9" s="217">
        <v>-660748</v>
      </c>
      <c r="P9" s="185">
        <v>-497594</v>
      </c>
      <c r="Q9" s="185">
        <v>-555008</v>
      </c>
      <c r="R9" s="269">
        <v>0.115</v>
      </c>
      <c r="S9" s="271">
        <v>-0.16</v>
      </c>
      <c r="V9" s="219" t="s">
        <v>814</v>
      </c>
      <c r="W9" s="269">
        <v>3.7999999999999999E-2</v>
      </c>
      <c r="X9" s="270">
        <v>0.13800000000000001</v>
      </c>
      <c r="Y9" s="271">
        <v>0.16600000000000001</v>
      </c>
    </row>
    <row r="10" spans="1:25" s="258" customFormat="1" ht="16.2">
      <c r="A10" s="274"/>
      <c r="B10" s="1396" t="s">
        <v>509</v>
      </c>
      <c r="C10" s="1397"/>
      <c r="D10" s="217">
        <v>18437537</v>
      </c>
      <c r="E10" s="185">
        <v>27257699</v>
      </c>
      <c r="F10" s="186">
        <v>30566460</v>
      </c>
      <c r="G10" s="187">
        <v>0.121</v>
      </c>
      <c r="H10" s="188">
        <v>0.65800000000000003</v>
      </c>
      <c r="K10" s="243"/>
      <c r="L10" s="214"/>
      <c r="M10" s="1367" t="s">
        <v>510</v>
      </c>
      <c r="N10" s="1368"/>
      <c r="O10" s="224">
        <v>2103175</v>
      </c>
      <c r="P10" s="189">
        <v>1959163</v>
      </c>
      <c r="Q10" s="189">
        <v>1852989</v>
      </c>
      <c r="R10" s="732">
        <v>-5.3999999999999999E-2</v>
      </c>
      <c r="S10" s="962">
        <v>-0.11899999999999999</v>
      </c>
      <c r="V10" s="219" t="s">
        <v>815</v>
      </c>
      <c r="W10" s="269">
        <v>5.6500000000000002E-2</v>
      </c>
      <c r="X10" s="270">
        <v>4.1500000000000002E-2</v>
      </c>
      <c r="Y10" s="271">
        <v>3.8199999999999998E-2</v>
      </c>
    </row>
    <row r="11" spans="1:25" s="258" customFormat="1" ht="16.2">
      <c r="A11" s="1398" t="s">
        <v>511</v>
      </c>
      <c r="B11" s="1399"/>
      <c r="C11" s="1400"/>
      <c r="D11" s="224">
        <v>23394861</v>
      </c>
      <c r="E11" s="189">
        <v>33071994</v>
      </c>
      <c r="F11" s="190">
        <v>35794300</v>
      </c>
      <c r="G11" s="191">
        <v>8.2000000000000003E-2</v>
      </c>
      <c r="H11" s="192">
        <v>0.53</v>
      </c>
      <c r="K11" s="243"/>
      <c r="L11" s="1372"/>
      <c r="M11" s="1373"/>
      <c r="N11" s="1374"/>
      <c r="O11" s="237"/>
      <c r="P11" s="238"/>
      <c r="Q11" s="238"/>
      <c r="R11" s="237"/>
      <c r="S11" s="246"/>
      <c r="V11" s="242" t="s">
        <v>816</v>
      </c>
      <c r="W11" s="269">
        <v>2.1700000000000001E-2</v>
      </c>
      <c r="X11" s="270">
        <v>2.69E-2</v>
      </c>
      <c r="Y11" s="271">
        <v>2.7400000000000001E-2</v>
      </c>
    </row>
    <row r="12" spans="1:25" s="258" customFormat="1" ht="16.2">
      <c r="A12" s="1401"/>
      <c r="B12" s="1396"/>
      <c r="C12" s="961"/>
      <c r="D12" s="226"/>
      <c r="E12" s="180"/>
      <c r="F12" s="181"/>
      <c r="G12" s="182"/>
      <c r="H12" s="183"/>
      <c r="K12" s="243"/>
      <c r="L12" s="1363" t="s">
        <v>53</v>
      </c>
      <c r="M12" s="1364"/>
      <c r="N12" s="1365"/>
      <c r="O12" s="217">
        <v>-1340975</v>
      </c>
      <c r="P12" s="185">
        <v>-735523</v>
      </c>
      <c r="Q12" s="185">
        <v>-585257</v>
      </c>
      <c r="R12" s="269">
        <v>-0.20399999999999999</v>
      </c>
      <c r="S12" s="271">
        <v>-0.56399999999999995</v>
      </c>
      <c r="V12" s="219" t="s">
        <v>817</v>
      </c>
      <c r="W12" s="269">
        <v>1.9900000000000001E-2</v>
      </c>
      <c r="X12" s="270">
        <v>1.1599999999999999E-2</v>
      </c>
      <c r="Y12" s="271">
        <v>1.26E-2</v>
      </c>
    </row>
    <row r="13" spans="1:25" s="258" customFormat="1" ht="13.8">
      <c r="A13" s="1398" t="s">
        <v>175</v>
      </c>
      <c r="B13" s="1399"/>
      <c r="C13" s="230"/>
      <c r="D13" s="224">
        <v>3324737</v>
      </c>
      <c r="E13" s="189">
        <v>1345981</v>
      </c>
      <c r="F13" s="190">
        <v>772790</v>
      </c>
      <c r="G13" s="191">
        <v>-0.42599999999999999</v>
      </c>
      <c r="H13" s="192">
        <v>-0.76800000000000002</v>
      </c>
      <c r="K13" s="243"/>
      <c r="L13" s="1363" t="s">
        <v>240</v>
      </c>
      <c r="M13" s="1364"/>
      <c r="N13" s="1365"/>
      <c r="O13" s="217">
        <v>43954</v>
      </c>
      <c r="P13" s="185">
        <v>47591</v>
      </c>
      <c r="Q13" s="185">
        <v>61096</v>
      </c>
      <c r="R13" s="269">
        <v>0.28399999999999997</v>
      </c>
      <c r="S13" s="271">
        <v>0.39</v>
      </c>
      <c r="V13" s="272"/>
      <c r="W13" s="226"/>
      <c r="X13" s="180"/>
      <c r="Y13" s="181"/>
    </row>
    <row r="14" spans="1:25" s="258" customFormat="1" ht="13.8">
      <c r="A14" s="1398"/>
      <c r="B14" s="1399"/>
      <c r="C14" s="230"/>
      <c r="D14" s="237"/>
      <c r="E14" s="238"/>
      <c r="F14" s="246"/>
      <c r="G14" s="207"/>
      <c r="H14" s="249"/>
      <c r="K14" s="243"/>
      <c r="L14" s="1372" t="s">
        <v>241</v>
      </c>
      <c r="M14" s="1373"/>
      <c r="N14" s="1374"/>
      <c r="O14" s="224">
        <v>-1297021</v>
      </c>
      <c r="P14" s="189">
        <v>-687932</v>
      </c>
      <c r="Q14" s="189">
        <v>-524161</v>
      </c>
      <c r="R14" s="732">
        <v>-0.23799999999999999</v>
      </c>
      <c r="S14" s="962">
        <v>-0.59599999999999997</v>
      </c>
      <c r="V14" s="245" t="s">
        <v>569</v>
      </c>
      <c r="W14" s="226"/>
      <c r="X14" s="180"/>
      <c r="Y14" s="181"/>
    </row>
    <row r="15" spans="1:25" s="258" customFormat="1" ht="13.8">
      <c r="A15" s="1398" t="s">
        <v>570</v>
      </c>
      <c r="B15" s="1399"/>
      <c r="C15" s="230"/>
      <c r="D15" s="224">
        <v>883548</v>
      </c>
      <c r="E15" s="189">
        <v>2168500</v>
      </c>
      <c r="F15" s="190">
        <v>3549042</v>
      </c>
      <c r="G15" s="191">
        <v>0.63700000000000001</v>
      </c>
      <c r="H15" s="192">
        <v>3.0169999999999999</v>
      </c>
      <c r="K15" s="243"/>
      <c r="L15" s="1363"/>
      <c r="M15" s="1364"/>
      <c r="N15" s="1365"/>
      <c r="O15" s="226"/>
      <c r="P15" s="180"/>
      <c r="Q15" s="180"/>
      <c r="R15" s="226"/>
      <c r="S15" s="181"/>
      <c r="V15" s="219" t="s">
        <v>571</v>
      </c>
      <c r="W15" s="269">
        <v>3.0800000000000001E-2</v>
      </c>
      <c r="X15" s="270">
        <v>3.61E-2</v>
      </c>
      <c r="Y15" s="271">
        <v>3.7100000000000001E-2</v>
      </c>
    </row>
    <row r="16" spans="1:25" s="258" customFormat="1" ht="13.8">
      <c r="A16" s="1398" t="s">
        <v>180</v>
      </c>
      <c r="B16" s="1399"/>
      <c r="C16" s="230"/>
      <c r="D16" s="224">
        <v>16062998</v>
      </c>
      <c r="E16" s="189">
        <v>29604474</v>
      </c>
      <c r="F16" s="190">
        <v>31556758</v>
      </c>
      <c r="G16" s="191">
        <v>6.7000000000000004E-2</v>
      </c>
      <c r="H16" s="192">
        <v>0.96599999999999997</v>
      </c>
      <c r="K16" s="243"/>
      <c r="L16" s="1376" t="s">
        <v>572</v>
      </c>
      <c r="M16" s="1377"/>
      <c r="N16" s="1378"/>
      <c r="O16" s="224">
        <v>806154</v>
      </c>
      <c r="P16" s="189">
        <v>1271231</v>
      </c>
      <c r="Q16" s="189">
        <v>1328828</v>
      </c>
      <c r="R16" s="732">
        <v>4.4999999999999998E-2</v>
      </c>
      <c r="S16" s="962">
        <v>0.64800000000000002</v>
      </c>
      <c r="V16" s="219" t="s">
        <v>268</v>
      </c>
      <c r="W16" s="269">
        <v>4.0899999999999999E-2</v>
      </c>
      <c r="X16" s="270">
        <v>4.9000000000000002E-2</v>
      </c>
      <c r="Y16" s="271">
        <v>5.11E-2</v>
      </c>
    </row>
    <row r="17" spans="1:25" s="258" customFormat="1" ht="13.8">
      <c r="A17" s="1398" t="s">
        <v>181</v>
      </c>
      <c r="B17" s="1399"/>
      <c r="C17" s="230"/>
      <c r="D17" s="224">
        <v>4223311</v>
      </c>
      <c r="E17" s="189">
        <v>4933333</v>
      </c>
      <c r="F17" s="190">
        <v>5466463</v>
      </c>
      <c r="G17" s="191">
        <v>0.108</v>
      </c>
      <c r="H17" s="192">
        <v>0.29399999999999998</v>
      </c>
      <c r="K17" s="243"/>
      <c r="L17" s="1363"/>
      <c r="M17" s="1364"/>
      <c r="N17" s="1365"/>
      <c r="O17" s="226"/>
      <c r="P17" s="180"/>
      <c r="Q17" s="180"/>
      <c r="R17" s="226"/>
      <c r="S17" s="181"/>
      <c r="V17" s="219" t="s">
        <v>573</v>
      </c>
      <c r="W17" s="269">
        <v>1.6419999999999999</v>
      </c>
      <c r="X17" s="270">
        <v>2.0419999999999998</v>
      </c>
      <c r="Y17" s="271">
        <v>1.9610000000000001</v>
      </c>
    </row>
    <row r="18" spans="1:25" s="258" customFormat="1" ht="13.8">
      <c r="A18" s="1401"/>
      <c r="B18" s="1396"/>
      <c r="C18" s="961"/>
      <c r="D18" s="226"/>
      <c r="E18" s="180"/>
      <c r="F18" s="181"/>
      <c r="G18" s="182"/>
      <c r="H18" s="183"/>
      <c r="K18" s="243"/>
      <c r="L18" s="1372" t="s">
        <v>298</v>
      </c>
      <c r="M18" s="1373"/>
      <c r="N18" s="1374"/>
      <c r="O18" s="226"/>
      <c r="P18" s="180"/>
      <c r="Q18" s="180"/>
      <c r="R18" s="226"/>
      <c r="S18" s="181"/>
      <c r="V18" s="219" t="s">
        <v>574</v>
      </c>
      <c r="W18" s="269">
        <v>1.2390000000000001</v>
      </c>
      <c r="X18" s="270">
        <v>1.5049999999999999</v>
      </c>
      <c r="Y18" s="271">
        <v>1.423</v>
      </c>
    </row>
    <row r="19" spans="1:25" s="258" customFormat="1" ht="16.2">
      <c r="A19" s="1398" t="s">
        <v>39</v>
      </c>
      <c r="B19" s="1399"/>
      <c r="C19" s="230"/>
      <c r="D19" s="224">
        <v>110087710</v>
      </c>
      <c r="E19" s="189">
        <v>125716877</v>
      </c>
      <c r="F19" s="190">
        <v>124970804</v>
      </c>
      <c r="G19" s="191">
        <v>-6.0000000000000001E-3</v>
      </c>
      <c r="H19" s="192">
        <v>0.13500000000000001</v>
      </c>
      <c r="K19" s="243"/>
      <c r="L19" s="219"/>
      <c r="M19" s="1364" t="s">
        <v>575</v>
      </c>
      <c r="N19" s="1365"/>
      <c r="O19" s="217">
        <v>602585</v>
      </c>
      <c r="P19" s="185">
        <v>694348</v>
      </c>
      <c r="Q19" s="185">
        <v>631778</v>
      </c>
      <c r="R19" s="269">
        <v>-0.09</v>
      </c>
      <c r="S19" s="271">
        <v>4.8000000000000001E-2</v>
      </c>
      <c r="V19" s="219" t="s">
        <v>818</v>
      </c>
      <c r="W19" s="269">
        <v>4.7100000000000003E-2</v>
      </c>
      <c r="X19" s="270">
        <v>2.1899999999999999E-2</v>
      </c>
      <c r="Y19" s="271">
        <v>1.6799999999999999E-2</v>
      </c>
    </row>
    <row r="20" spans="1:25" s="258" customFormat="1" ht="13.8">
      <c r="A20" s="274"/>
      <c r="B20" s="1396" t="s">
        <v>514</v>
      </c>
      <c r="C20" s="1397"/>
      <c r="D20" s="217">
        <v>106693682</v>
      </c>
      <c r="E20" s="185">
        <v>121179978</v>
      </c>
      <c r="F20" s="186">
        <v>120335694</v>
      </c>
      <c r="G20" s="187">
        <v>-7.0000000000000001E-3</v>
      </c>
      <c r="H20" s="188">
        <v>0.128</v>
      </c>
      <c r="K20" s="243"/>
      <c r="L20" s="219"/>
      <c r="M20" s="1364" t="s">
        <v>576</v>
      </c>
      <c r="N20" s="1365"/>
      <c r="O20" s="217">
        <v>177407</v>
      </c>
      <c r="P20" s="185">
        <v>180363</v>
      </c>
      <c r="Q20" s="185">
        <v>173465</v>
      </c>
      <c r="R20" s="269">
        <v>-3.7999999999999999E-2</v>
      </c>
      <c r="S20" s="271">
        <v>-2.1999999999999999E-2</v>
      </c>
      <c r="V20" s="242"/>
      <c r="W20" s="226"/>
      <c r="X20" s="180"/>
      <c r="Y20" s="181"/>
    </row>
    <row r="21" spans="1:25" s="258" customFormat="1" ht="13.8">
      <c r="A21" s="274"/>
      <c r="B21" s="1396" t="s">
        <v>515</v>
      </c>
      <c r="C21" s="1397"/>
      <c r="D21" s="217">
        <v>3394028</v>
      </c>
      <c r="E21" s="185">
        <v>4536899</v>
      </c>
      <c r="F21" s="186">
        <v>4635110</v>
      </c>
      <c r="G21" s="187">
        <v>2.1999999999999999E-2</v>
      </c>
      <c r="H21" s="188">
        <v>0.36599999999999999</v>
      </c>
      <c r="K21" s="243"/>
      <c r="L21" s="219"/>
      <c r="M21" s="1364" t="s">
        <v>301</v>
      </c>
      <c r="N21" s="1365"/>
      <c r="O21" s="217">
        <v>-31791</v>
      </c>
      <c r="P21" s="185">
        <v>11194</v>
      </c>
      <c r="Q21" s="185">
        <v>42112</v>
      </c>
      <c r="R21" s="269">
        <v>2.762</v>
      </c>
      <c r="S21" s="181" t="s">
        <v>302</v>
      </c>
      <c r="V21" s="273" t="s">
        <v>100</v>
      </c>
      <c r="W21" s="226"/>
      <c r="X21" s="180"/>
      <c r="Y21" s="181"/>
    </row>
    <row r="22" spans="1:25" s="258" customFormat="1" ht="16.2">
      <c r="A22" s="274"/>
      <c r="B22" s="1396" t="s">
        <v>577</v>
      </c>
      <c r="C22" s="1397"/>
      <c r="D22" s="217">
        <v>-5571581</v>
      </c>
      <c r="E22" s="185">
        <v>-9266046</v>
      </c>
      <c r="F22" s="186">
        <v>-9090737</v>
      </c>
      <c r="G22" s="187">
        <v>-1.9E-2</v>
      </c>
      <c r="H22" s="188">
        <v>0.63200000000000001</v>
      </c>
      <c r="K22" s="243"/>
      <c r="L22" s="219"/>
      <c r="M22" s="1316" t="s">
        <v>578</v>
      </c>
      <c r="N22" s="1375"/>
      <c r="O22" s="226">
        <v>-568</v>
      </c>
      <c r="P22" s="185">
        <v>5538</v>
      </c>
      <c r="Q22" s="185">
        <v>12320</v>
      </c>
      <c r="R22" s="269">
        <v>1.2250000000000001</v>
      </c>
      <c r="S22" s="181" t="s">
        <v>302</v>
      </c>
      <c r="V22" s="272" t="s">
        <v>819</v>
      </c>
      <c r="W22" s="269">
        <v>0.41799999999999998</v>
      </c>
      <c r="X22" s="270">
        <v>0.436</v>
      </c>
      <c r="Y22" s="271">
        <v>0.437</v>
      </c>
    </row>
    <row r="23" spans="1:25" s="258" customFormat="1" ht="13.8">
      <c r="A23" s="1398" t="s">
        <v>516</v>
      </c>
      <c r="B23" s="1399"/>
      <c r="C23" s="230"/>
      <c r="D23" s="224">
        <v>104516129</v>
      </c>
      <c r="E23" s="189">
        <v>116450831</v>
      </c>
      <c r="F23" s="190">
        <v>115880067</v>
      </c>
      <c r="G23" s="191">
        <v>-5.0000000000000001E-3</v>
      </c>
      <c r="H23" s="192">
        <v>0.109</v>
      </c>
      <c r="K23" s="243"/>
      <c r="L23" s="219"/>
      <c r="M23" s="1316" t="s">
        <v>304</v>
      </c>
      <c r="N23" s="1375"/>
      <c r="O23" s="217">
        <v>-19157</v>
      </c>
      <c r="P23" s="185">
        <v>4870</v>
      </c>
      <c r="Q23" s="185">
        <v>-2821</v>
      </c>
      <c r="R23" s="269">
        <v>-1.579</v>
      </c>
      <c r="S23" s="181" t="s">
        <v>302</v>
      </c>
      <c r="V23" s="272" t="s">
        <v>579</v>
      </c>
      <c r="W23" s="269">
        <v>0.46100000000000002</v>
      </c>
      <c r="X23" s="270">
        <v>0.47699999999999998</v>
      </c>
      <c r="Y23" s="271">
        <v>0.438</v>
      </c>
    </row>
    <row r="24" spans="1:25" s="258" customFormat="1" ht="16.2">
      <c r="A24" s="1398"/>
      <c r="B24" s="1399"/>
      <c r="C24" s="230"/>
      <c r="D24" s="237"/>
      <c r="E24" s="238"/>
      <c r="F24" s="246"/>
      <c r="G24" s="207"/>
      <c r="H24" s="249"/>
      <c r="K24" s="243"/>
      <c r="L24" s="219"/>
      <c r="M24" s="1364" t="s">
        <v>305</v>
      </c>
      <c r="N24" s="1365"/>
      <c r="O24" s="217">
        <v>92808</v>
      </c>
      <c r="P24" s="185">
        <v>29187</v>
      </c>
      <c r="Q24" s="185">
        <v>58392</v>
      </c>
      <c r="R24" s="269">
        <v>1.0009999999999999</v>
      </c>
      <c r="S24" s="271">
        <v>-0.371</v>
      </c>
      <c r="V24" s="274" t="s">
        <v>820</v>
      </c>
      <c r="W24" s="269">
        <v>3.0599999999999999E-2</v>
      </c>
      <c r="X24" s="270">
        <v>2.5600000000000001E-2</v>
      </c>
      <c r="Y24" s="271">
        <v>2.3400000000000001E-2</v>
      </c>
    </row>
    <row r="25" spans="1:25" s="258" customFormat="1" ht="16.2">
      <c r="A25" s="1398" t="s">
        <v>890</v>
      </c>
      <c r="B25" s="1399"/>
      <c r="C25" s="230"/>
      <c r="D25" s="224">
        <v>1926344</v>
      </c>
      <c r="E25" s="189">
        <v>1789869</v>
      </c>
      <c r="F25" s="190">
        <v>1729286</v>
      </c>
      <c r="G25" s="191">
        <v>-3.4000000000000002E-2</v>
      </c>
      <c r="H25" s="192">
        <v>-0.10199999999999999</v>
      </c>
      <c r="K25" s="243"/>
      <c r="L25" s="214"/>
      <c r="M25" s="230" t="s">
        <v>580</v>
      </c>
      <c r="N25" s="249"/>
      <c r="O25" s="224">
        <v>821284</v>
      </c>
      <c r="P25" s="189">
        <v>925500</v>
      </c>
      <c r="Q25" s="189">
        <v>915246</v>
      </c>
      <c r="R25" s="732">
        <v>-1.0999999999999999E-2</v>
      </c>
      <c r="S25" s="962">
        <v>0.114</v>
      </c>
      <c r="V25" s="219"/>
      <c r="W25" s="226"/>
      <c r="X25" s="180"/>
      <c r="Y25" s="181"/>
    </row>
    <row r="26" spans="1:25" s="258" customFormat="1" ht="16.2">
      <c r="A26" s="1398" t="s">
        <v>519</v>
      </c>
      <c r="B26" s="1399"/>
      <c r="C26" s="230"/>
      <c r="D26" s="224">
        <v>555598</v>
      </c>
      <c r="E26" s="189">
        <v>455343</v>
      </c>
      <c r="F26" s="190">
        <v>532584</v>
      </c>
      <c r="G26" s="191">
        <v>0.17</v>
      </c>
      <c r="H26" s="192">
        <v>-4.1000000000000002E-2</v>
      </c>
      <c r="K26" s="243"/>
      <c r="L26" s="1363"/>
      <c r="M26" s="1364"/>
      <c r="N26" s="1365"/>
      <c r="O26" s="226"/>
      <c r="P26" s="180"/>
      <c r="Q26" s="180"/>
      <c r="R26" s="226"/>
      <c r="S26" s="181"/>
      <c r="V26" s="273" t="s">
        <v>821</v>
      </c>
      <c r="W26" s="275"/>
      <c r="X26" s="182"/>
      <c r="Y26" s="181"/>
    </row>
    <row r="27" spans="1:25" s="258" customFormat="1" ht="16.2">
      <c r="A27" s="1398" t="s">
        <v>802</v>
      </c>
      <c r="B27" s="1399"/>
      <c r="C27" s="230"/>
      <c r="D27" s="224">
        <v>5937221</v>
      </c>
      <c r="E27" s="189">
        <v>5882200</v>
      </c>
      <c r="F27" s="190">
        <v>6455086</v>
      </c>
      <c r="G27" s="191">
        <v>0.10199999999999999</v>
      </c>
      <c r="H27" s="192">
        <v>9.1999999999999998E-2</v>
      </c>
      <c r="K27" s="243"/>
      <c r="L27" s="1372" t="s">
        <v>58</v>
      </c>
      <c r="M27" s="1373"/>
      <c r="N27" s="1374"/>
      <c r="O27" s="237"/>
      <c r="P27" s="238"/>
      <c r="Q27" s="238"/>
      <c r="R27" s="237"/>
      <c r="S27" s="246"/>
      <c r="V27" s="272" t="s">
        <v>822</v>
      </c>
      <c r="W27" s="217">
        <v>19215</v>
      </c>
      <c r="X27" s="185">
        <v>21210</v>
      </c>
      <c r="Y27" s="186">
        <v>23508</v>
      </c>
    </row>
    <row r="28" spans="1:25" s="258" customFormat="1" ht="16.2">
      <c r="A28" s="1401"/>
      <c r="B28" s="1396"/>
      <c r="C28" s="961"/>
      <c r="D28" s="226"/>
      <c r="E28" s="180"/>
      <c r="F28" s="181"/>
      <c r="G28" s="182"/>
      <c r="H28" s="183"/>
      <c r="K28" s="243"/>
      <c r="L28" s="219"/>
      <c r="M28" s="1364" t="s">
        <v>357</v>
      </c>
      <c r="N28" s="1365"/>
      <c r="O28" s="217">
        <v>-657774</v>
      </c>
      <c r="P28" s="185">
        <v>-534217</v>
      </c>
      <c r="Q28" s="185">
        <v>-603175</v>
      </c>
      <c r="R28" s="269">
        <v>0.129</v>
      </c>
      <c r="S28" s="271">
        <v>-8.3000000000000004E-2</v>
      </c>
      <c r="V28" s="272" t="s">
        <v>823</v>
      </c>
      <c r="W28" s="217">
        <v>14672</v>
      </c>
      <c r="X28" s="185">
        <v>14784</v>
      </c>
      <c r="Y28" s="186">
        <v>15134</v>
      </c>
    </row>
    <row r="29" spans="1:25" s="258" customFormat="1" ht="16.2">
      <c r="A29" s="1398" t="s">
        <v>548</v>
      </c>
      <c r="B29" s="1399"/>
      <c r="C29" s="1400"/>
      <c r="D29" s="224">
        <v>160824747</v>
      </c>
      <c r="E29" s="189">
        <v>195702525</v>
      </c>
      <c r="F29" s="190">
        <v>201736376</v>
      </c>
      <c r="G29" s="191">
        <v>3.1E-2</v>
      </c>
      <c r="H29" s="192">
        <v>0.255</v>
      </c>
      <c r="K29" s="243"/>
      <c r="L29" s="219"/>
      <c r="M29" s="1364" t="s">
        <v>581</v>
      </c>
      <c r="N29" s="1365"/>
      <c r="O29" s="217">
        <v>-407377</v>
      </c>
      <c r="P29" s="185">
        <v>-585547</v>
      </c>
      <c r="Q29" s="185">
        <v>-433717</v>
      </c>
      <c r="R29" s="269">
        <v>-0.25900000000000001</v>
      </c>
      <c r="S29" s="271">
        <v>6.5000000000000002E-2</v>
      </c>
      <c r="V29" s="272" t="s">
        <v>824</v>
      </c>
      <c r="W29" s="226" t="s">
        <v>582</v>
      </c>
      <c r="X29" s="270">
        <v>0.114</v>
      </c>
      <c r="Y29" s="181" t="s">
        <v>583</v>
      </c>
    </row>
    <row r="30" spans="1:25" s="258" customFormat="1" ht="16.2">
      <c r="A30" s="1398"/>
      <c r="B30" s="1399"/>
      <c r="C30" s="230"/>
      <c r="D30" s="226"/>
      <c r="E30" s="180"/>
      <c r="F30" s="181"/>
      <c r="G30" s="182"/>
      <c r="H30" s="183"/>
      <c r="K30" s="243"/>
      <c r="L30" s="219"/>
      <c r="M30" s="1364" t="s">
        <v>891</v>
      </c>
      <c r="N30" s="1365"/>
      <c r="O30" s="217">
        <v>-132139</v>
      </c>
      <c r="P30" s="185">
        <v>-120927</v>
      </c>
      <c r="Q30" s="185">
        <v>-127578</v>
      </c>
      <c r="R30" s="269">
        <v>5.5E-2</v>
      </c>
      <c r="S30" s="271">
        <v>-3.5000000000000003E-2</v>
      </c>
      <c r="V30" s="272" t="s">
        <v>825</v>
      </c>
      <c r="W30" s="226" t="s">
        <v>584</v>
      </c>
      <c r="X30" s="270">
        <v>0.14929999999999999</v>
      </c>
      <c r="Y30" s="181" t="s">
        <v>585</v>
      </c>
    </row>
    <row r="31" spans="1:25" s="258" customFormat="1" ht="13.8">
      <c r="A31" s="1398" t="s">
        <v>522</v>
      </c>
      <c r="B31" s="1399"/>
      <c r="C31" s="1400"/>
      <c r="D31" s="226"/>
      <c r="E31" s="180"/>
      <c r="F31" s="181"/>
      <c r="G31" s="182"/>
      <c r="H31" s="183"/>
      <c r="K31" s="243"/>
      <c r="L31" s="219"/>
      <c r="M31" s="1364" t="s">
        <v>586</v>
      </c>
      <c r="N31" s="1365"/>
      <c r="O31" s="217">
        <v>-151363</v>
      </c>
      <c r="P31" s="185">
        <v>-135309</v>
      </c>
      <c r="Q31" s="185">
        <v>-49176</v>
      </c>
      <c r="R31" s="269">
        <v>-0.63700000000000001</v>
      </c>
      <c r="S31" s="271">
        <v>-0.67500000000000004</v>
      </c>
      <c r="V31" s="272"/>
      <c r="W31" s="226"/>
      <c r="X31" s="180"/>
      <c r="Y31" s="181"/>
    </row>
    <row r="32" spans="1:25" s="258" customFormat="1" ht="13.8">
      <c r="A32" s="1394" t="s">
        <v>65</v>
      </c>
      <c r="B32" s="1395"/>
      <c r="C32" s="230"/>
      <c r="D32" s="226"/>
      <c r="E32" s="180"/>
      <c r="F32" s="181"/>
      <c r="G32" s="180"/>
      <c r="H32" s="181"/>
      <c r="K32" s="243"/>
      <c r="L32" s="214"/>
      <c r="M32" s="235" t="s">
        <v>58</v>
      </c>
      <c r="N32" s="236"/>
      <c r="O32" s="224">
        <v>-1348653</v>
      </c>
      <c r="P32" s="189">
        <v>-1376000</v>
      </c>
      <c r="Q32" s="189">
        <v>-1213646</v>
      </c>
      <c r="R32" s="732">
        <v>-0.11799999999999999</v>
      </c>
      <c r="S32" s="962">
        <v>-0.1</v>
      </c>
      <c r="V32" s="273" t="s">
        <v>125</v>
      </c>
      <c r="W32" s="226"/>
      <c r="X32" s="180"/>
      <c r="Y32" s="181"/>
    </row>
    <row r="33" spans="1:25" s="258" customFormat="1" ht="16.8" thickBot="1">
      <c r="A33" s="274"/>
      <c r="B33" s="1396" t="s">
        <v>892</v>
      </c>
      <c r="C33" s="1397"/>
      <c r="D33" s="217">
        <v>29496275</v>
      </c>
      <c r="E33" s="185">
        <v>43740097</v>
      </c>
      <c r="F33" s="186">
        <v>44470186</v>
      </c>
      <c r="G33" s="187">
        <v>1.7000000000000001E-2</v>
      </c>
      <c r="H33" s="188">
        <v>0.50800000000000001</v>
      </c>
      <c r="K33" s="243"/>
      <c r="L33" s="1363"/>
      <c r="M33" s="1364"/>
      <c r="N33" s="1365"/>
      <c r="O33" s="226"/>
      <c r="P33" s="238"/>
      <c r="Q33" s="238"/>
      <c r="R33" s="226"/>
      <c r="S33" s="181"/>
      <c r="V33" s="276" t="s">
        <v>587</v>
      </c>
      <c r="W33" s="277">
        <v>11317</v>
      </c>
      <c r="X33" s="278">
        <v>11317</v>
      </c>
      <c r="Y33" s="201">
        <v>11317</v>
      </c>
    </row>
    <row r="34" spans="1:25" s="258" customFormat="1" ht="16.2">
      <c r="A34" s="274"/>
      <c r="B34" s="1396" t="s">
        <v>893</v>
      </c>
      <c r="C34" s="1397"/>
      <c r="D34" s="217">
        <v>76834615</v>
      </c>
      <c r="E34" s="185">
        <v>83231861</v>
      </c>
      <c r="F34" s="186">
        <v>88611086</v>
      </c>
      <c r="G34" s="187">
        <v>6.5000000000000002E-2</v>
      </c>
      <c r="H34" s="188">
        <v>0.153</v>
      </c>
      <c r="K34" s="243"/>
      <c r="L34" s="1372" t="s">
        <v>59</v>
      </c>
      <c r="M34" s="1373"/>
      <c r="N34" s="1374"/>
      <c r="O34" s="224">
        <v>278785</v>
      </c>
      <c r="P34" s="189">
        <v>820731</v>
      </c>
      <c r="Q34" s="189">
        <v>1030428</v>
      </c>
      <c r="R34" s="732">
        <v>0.25600000000000001</v>
      </c>
      <c r="S34" s="962">
        <v>2.6960000000000002</v>
      </c>
      <c r="V34" s="243"/>
      <c r="W34" s="180"/>
      <c r="X34" s="180"/>
      <c r="Y34" s="180"/>
    </row>
    <row r="35" spans="1:25" s="258" customFormat="1" ht="24.6" customHeight="1">
      <c r="A35" s="274"/>
      <c r="B35" s="1399" t="s">
        <v>524</v>
      </c>
      <c r="C35" s="1400"/>
      <c r="D35" s="224">
        <v>106330890</v>
      </c>
      <c r="E35" s="189">
        <v>126971958</v>
      </c>
      <c r="F35" s="190">
        <v>133081272</v>
      </c>
      <c r="G35" s="191">
        <v>4.8000000000000001E-2</v>
      </c>
      <c r="H35" s="192">
        <v>0.252</v>
      </c>
      <c r="K35" s="243"/>
      <c r="L35" s="1363"/>
      <c r="M35" s="1364"/>
      <c r="N35" s="1365"/>
      <c r="O35" s="875"/>
      <c r="P35" s="827"/>
      <c r="Q35" s="827"/>
      <c r="R35" s="226"/>
      <c r="S35" s="181"/>
      <c r="V35" s="1362" t="s">
        <v>588</v>
      </c>
      <c r="W35" s="1362"/>
      <c r="X35" s="1362"/>
      <c r="Y35" s="1362"/>
    </row>
    <row r="36" spans="1:25" s="258" customFormat="1" ht="15" customHeight="1">
      <c r="A36" s="1401"/>
      <c r="B36" s="1396"/>
      <c r="C36" s="963"/>
      <c r="D36" s="226"/>
      <c r="E36" s="180"/>
      <c r="F36" s="181"/>
      <c r="G36" s="238"/>
      <c r="H36" s="246"/>
      <c r="K36" s="243"/>
      <c r="L36" s="219"/>
      <c r="M36" s="1364" t="s">
        <v>60</v>
      </c>
      <c r="N36" s="1365"/>
      <c r="O36" s="217">
        <v>-97529</v>
      </c>
      <c r="P36" s="185">
        <v>-209498</v>
      </c>
      <c r="Q36" s="185">
        <v>-274798</v>
      </c>
      <c r="R36" s="269">
        <v>0.312</v>
      </c>
      <c r="S36" s="271">
        <v>1.8180000000000001</v>
      </c>
      <c r="V36" s="1362" t="s">
        <v>589</v>
      </c>
      <c r="W36" s="1362"/>
      <c r="X36" s="1362"/>
      <c r="Y36" s="1362"/>
    </row>
    <row r="37" spans="1:25" s="258" customFormat="1" ht="13.8" customHeight="1">
      <c r="A37" s="1394" t="s">
        <v>525</v>
      </c>
      <c r="B37" s="1395"/>
      <c r="C37" s="230"/>
      <c r="D37" s="224">
        <v>6781667</v>
      </c>
      <c r="E37" s="189">
        <v>26267587</v>
      </c>
      <c r="F37" s="190">
        <v>24839353</v>
      </c>
      <c r="G37" s="733">
        <v>-5.3999999999999999E-2</v>
      </c>
      <c r="H37" s="962">
        <v>2.6629999999999998</v>
      </c>
      <c r="K37" s="243"/>
      <c r="L37" s="1363"/>
      <c r="M37" s="1364"/>
      <c r="N37" s="1365"/>
      <c r="O37" s="226"/>
      <c r="P37" s="180"/>
      <c r="Q37" s="180"/>
      <c r="R37" s="226"/>
      <c r="S37" s="181"/>
      <c r="V37" s="1362" t="s">
        <v>590</v>
      </c>
      <c r="W37" s="1362"/>
      <c r="X37" s="1362"/>
      <c r="Y37" s="1362"/>
    </row>
    <row r="38" spans="1:25" s="258" customFormat="1" ht="13.2" customHeight="1">
      <c r="A38" s="274"/>
      <c r="B38" s="1396" t="s">
        <v>226</v>
      </c>
      <c r="C38" s="1397"/>
      <c r="D38" s="217">
        <v>5346373</v>
      </c>
      <c r="E38" s="185">
        <v>25734963</v>
      </c>
      <c r="F38" s="186">
        <v>24303193</v>
      </c>
      <c r="G38" s="187">
        <v>-5.6000000000000001E-2</v>
      </c>
      <c r="H38" s="188">
        <v>3.5459999999999998</v>
      </c>
      <c r="K38" s="243"/>
      <c r="L38" s="1366" t="s">
        <v>61</v>
      </c>
      <c r="M38" s="1367"/>
      <c r="N38" s="1368"/>
      <c r="O38" s="224">
        <v>181256</v>
      </c>
      <c r="P38" s="189">
        <v>611233</v>
      </c>
      <c r="Q38" s="189">
        <v>755630</v>
      </c>
      <c r="R38" s="732">
        <v>0.23599999999999999</v>
      </c>
      <c r="S38" s="962">
        <v>3.169</v>
      </c>
      <c r="V38" s="1361" t="s">
        <v>591</v>
      </c>
      <c r="W38" s="1361"/>
      <c r="X38" s="1361"/>
      <c r="Y38" s="1361"/>
    </row>
    <row r="39" spans="1:25" s="258" customFormat="1" ht="15.6" customHeight="1">
      <c r="A39" s="274"/>
      <c r="B39" s="1396" t="s">
        <v>227</v>
      </c>
      <c r="C39" s="1397"/>
      <c r="D39" s="217">
        <v>1435294</v>
      </c>
      <c r="E39" s="185">
        <v>532624</v>
      </c>
      <c r="F39" s="186">
        <v>536160</v>
      </c>
      <c r="G39" s="187">
        <v>7.0000000000000001E-3</v>
      </c>
      <c r="H39" s="188">
        <v>-0.626</v>
      </c>
      <c r="K39" s="243"/>
      <c r="L39" s="1369" t="s">
        <v>62</v>
      </c>
      <c r="M39" s="1370"/>
      <c r="N39" s="1371"/>
      <c r="O39" s="217">
        <v>-1534</v>
      </c>
      <c r="P39" s="180">
        <v>-978</v>
      </c>
      <c r="Q39" s="180">
        <v>-580</v>
      </c>
      <c r="R39" s="269">
        <v>-0.40699999999999997</v>
      </c>
      <c r="S39" s="271">
        <v>-0.622</v>
      </c>
      <c r="V39" s="1362" t="s">
        <v>592</v>
      </c>
      <c r="W39" s="1362"/>
      <c r="X39" s="1362"/>
      <c r="Y39" s="1362"/>
    </row>
    <row r="40" spans="1:25" s="258" customFormat="1" ht="55.8" customHeight="1" thickBot="1">
      <c r="A40" s="1398" t="s">
        <v>225</v>
      </c>
      <c r="B40" s="1399"/>
      <c r="C40" s="230"/>
      <c r="D40" s="224">
        <v>9035804</v>
      </c>
      <c r="E40" s="189">
        <v>5843676</v>
      </c>
      <c r="F40" s="190">
        <v>5040881</v>
      </c>
      <c r="G40" s="191">
        <v>-0.13700000000000001</v>
      </c>
      <c r="H40" s="192">
        <v>-0.442</v>
      </c>
      <c r="K40" s="243"/>
      <c r="L40" s="1348" t="s">
        <v>593</v>
      </c>
      <c r="M40" s="1349"/>
      <c r="N40" s="1350"/>
      <c r="O40" s="254">
        <v>179722</v>
      </c>
      <c r="P40" s="255">
        <v>610255</v>
      </c>
      <c r="Q40" s="255">
        <v>755050</v>
      </c>
      <c r="R40" s="751">
        <v>0.23699999999999999</v>
      </c>
      <c r="S40" s="964">
        <v>3.2010000000000001</v>
      </c>
      <c r="V40" s="1361" t="s">
        <v>594</v>
      </c>
      <c r="W40" s="1361"/>
      <c r="X40" s="1361"/>
      <c r="Y40" s="1361"/>
    </row>
    <row r="41" spans="1:25" s="258" customFormat="1" ht="16.2" customHeight="1">
      <c r="A41" s="1398" t="s">
        <v>527</v>
      </c>
      <c r="B41" s="1399"/>
      <c r="C41" s="230"/>
      <c r="D41" s="224">
        <v>14570806</v>
      </c>
      <c r="E41" s="189">
        <v>13811673</v>
      </c>
      <c r="F41" s="190">
        <v>15301214</v>
      </c>
      <c r="G41" s="191">
        <v>0.108</v>
      </c>
      <c r="H41" s="192">
        <v>0.05</v>
      </c>
      <c r="K41" s="1316"/>
      <c r="L41" s="1316"/>
      <c r="M41" s="1316"/>
      <c r="N41" s="1316"/>
      <c r="O41" s="243"/>
      <c r="P41" s="243"/>
      <c r="Q41" s="243"/>
      <c r="R41" s="243"/>
      <c r="S41" s="243"/>
      <c r="V41" s="1361" t="s">
        <v>595</v>
      </c>
      <c r="W41" s="1361"/>
      <c r="X41" s="1361"/>
      <c r="Y41" s="1361"/>
    </row>
    <row r="42" spans="1:25" s="258" customFormat="1" ht="55.05" customHeight="1">
      <c r="A42" s="1398" t="s">
        <v>519</v>
      </c>
      <c r="B42" s="1399"/>
      <c r="C42" s="230"/>
      <c r="D42" s="224">
        <v>555598</v>
      </c>
      <c r="E42" s="189">
        <v>455343</v>
      </c>
      <c r="F42" s="190">
        <v>532584</v>
      </c>
      <c r="G42" s="191">
        <v>0.17</v>
      </c>
      <c r="H42" s="192">
        <v>-4.1000000000000002E-2</v>
      </c>
      <c r="K42" s="243"/>
      <c r="L42" s="1256" t="s">
        <v>596</v>
      </c>
      <c r="M42" s="1256"/>
      <c r="N42" s="1256"/>
      <c r="O42" s="1256"/>
      <c r="P42" s="1256"/>
      <c r="Q42" s="1256"/>
      <c r="R42" s="1256"/>
      <c r="S42" s="1256"/>
      <c r="V42" s="1361" t="s">
        <v>597</v>
      </c>
      <c r="W42" s="1361"/>
      <c r="X42" s="1361"/>
      <c r="Y42" s="1361"/>
    </row>
    <row r="43" spans="1:25" s="258" customFormat="1" ht="43.95" customHeight="1">
      <c r="A43" s="1398" t="s">
        <v>598</v>
      </c>
      <c r="B43" s="1399"/>
      <c r="C43" s="230"/>
      <c r="D43" s="224">
        <v>9131</v>
      </c>
      <c r="E43" s="189">
        <v>205898</v>
      </c>
      <c r="F43" s="190">
        <v>461069</v>
      </c>
      <c r="G43" s="191">
        <v>1.2390000000000001</v>
      </c>
      <c r="H43" s="192">
        <v>49.494999999999997</v>
      </c>
      <c r="K43" s="243"/>
      <c r="L43" s="1256" t="s">
        <v>599</v>
      </c>
      <c r="M43" s="1256"/>
      <c r="N43" s="1256"/>
      <c r="O43" s="1256"/>
      <c r="P43" s="1256"/>
      <c r="Q43" s="1256"/>
      <c r="R43" s="1256"/>
      <c r="S43" s="1256"/>
      <c r="V43" s="1361" t="s">
        <v>600</v>
      </c>
      <c r="W43" s="1361"/>
      <c r="X43" s="1361"/>
      <c r="Y43" s="1361"/>
    </row>
    <row r="44" spans="1:25" s="258" customFormat="1" ht="33" customHeight="1">
      <c r="A44" s="1398" t="s">
        <v>894</v>
      </c>
      <c r="B44" s="1399"/>
      <c r="C44" s="230"/>
      <c r="D44" s="224">
        <v>4708160</v>
      </c>
      <c r="E44" s="189">
        <v>3811752</v>
      </c>
      <c r="F44" s="190">
        <v>4197747</v>
      </c>
      <c r="G44" s="191">
        <v>0.10100000000000001</v>
      </c>
      <c r="H44" s="192">
        <v>-0.108</v>
      </c>
      <c r="V44" s="1361" t="s">
        <v>601</v>
      </c>
      <c r="W44" s="1361"/>
      <c r="X44" s="1361"/>
      <c r="Y44" s="1361"/>
    </row>
    <row r="45" spans="1:25" s="258" customFormat="1" ht="13.8">
      <c r="A45" s="1398" t="s">
        <v>532</v>
      </c>
      <c r="B45" s="1399"/>
      <c r="C45" s="1400"/>
      <c r="D45" s="224">
        <v>141992056</v>
      </c>
      <c r="E45" s="189">
        <v>177367887</v>
      </c>
      <c r="F45" s="190">
        <v>183454120</v>
      </c>
      <c r="G45" s="191">
        <v>3.4000000000000002E-2</v>
      </c>
      <c r="H45" s="192">
        <v>0.29199999999999998</v>
      </c>
    </row>
    <row r="46" spans="1:25" s="258" customFormat="1" ht="13.8">
      <c r="A46" s="1401"/>
      <c r="B46" s="1396"/>
      <c r="C46" s="963"/>
      <c r="D46" s="226"/>
      <c r="E46" s="180"/>
      <c r="F46" s="181"/>
      <c r="G46" s="180"/>
      <c r="H46" s="181"/>
    </row>
    <row r="47" spans="1:25" s="258" customFormat="1" ht="13.8">
      <c r="A47" s="1398" t="s">
        <v>551</v>
      </c>
      <c r="B47" s="1399"/>
      <c r="C47" s="230"/>
      <c r="D47" s="224">
        <v>18714668</v>
      </c>
      <c r="E47" s="189">
        <v>18217739</v>
      </c>
      <c r="F47" s="190">
        <v>18165016</v>
      </c>
      <c r="G47" s="191">
        <v>-3.0000000000000001E-3</v>
      </c>
      <c r="H47" s="192">
        <v>-2.9000000000000001E-2</v>
      </c>
    </row>
    <row r="48" spans="1:25" s="258" customFormat="1" ht="13.8">
      <c r="A48" s="1403" t="s">
        <v>333</v>
      </c>
      <c r="B48" s="1404"/>
      <c r="C48" s="963"/>
      <c r="D48" s="217">
        <v>9924006</v>
      </c>
      <c r="E48" s="185">
        <v>10774006</v>
      </c>
      <c r="F48" s="186">
        <v>11024006</v>
      </c>
      <c r="G48" s="270">
        <v>2.3E-2</v>
      </c>
      <c r="H48" s="271">
        <v>0.111</v>
      </c>
    </row>
    <row r="49" spans="1:8" s="258" customFormat="1" ht="13.8">
      <c r="A49" s="1403" t="s">
        <v>404</v>
      </c>
      <c r="B49" s="1404"/>
      <c r="C49" s="963"/>
      <c r="D49" s="217">
        <v>4476256</v>
      </c>
      <c r="E49" s="185">
        <v>5947808</v>
      </c>
      <c r="F49" s="186">
        <v>6488641</v>
      </c>
      <c r="G49" s="270">
        <v>9.0999999999999998E-2</v>
      </c>
      <c r="H49" s="271">
        <v>0.45</v>
      </c>
    </row>
    <row r="50" spans="1:8" s="258" customFormat="1" ht="13.8">
      <c r="A50" s="272" t="s">
        <v>553</v>
      </c>
      <c r="B50" s="1404" t="s">
        <v>602</v>
      </c>
      <c r="C50" s="1405"/>
      <c r="D50" s="217">
        <v>-22277</v>
      </c>
      <c r="E50" s="185">
        <v>697475</v>
      </c>
      <c r="F50" s="186">
        <v>-68242</v>
      </c>
      <c r="G50" s="270">
        <v>-1.0980000000000001</v>
      </c>
      <c r="H50" s="271">
        <v>2.0630000000000002</v>
      </c>
    </row>
    <row r="51" spans="1:8" s="258" customFormat="1" ht="13.8">
      <c r="A51" s="1403" t="s">
        <v>554</v>
      </c>
      <c r="B51" s="1404"/>
      <c r="C51" s="963"/>
      <c r="D51" s="217">
        <v>4336683</v>
      </c>
      <c r="E51" s="185">
        <v>798450</v>
      </c>
      <c r="F51" s="186">
        <v>720611</v>
      </c>
      <c r="G51" s="270">
        <v>-9.7000000000000003E-2</v>
      </c>
      <c r="H51" s="271">
        <v>-0.83399999999999996</v>
      </c>
    </row>
    <row r="52" spans="1:8" s="258" customFormat="1" ht="13.8">
      <c r="A52" s="1403"/>
      <c r="B52" s="1404"/>
      <c r="C52" s="963"/>
      <c r="D52" s="226"/>
      <c r="E52" s="180"/>
      <c r="F52" s="181"/>
      <c r="G52" s="180"/>
      <c r="H52" s="181"/>
    </row>
    <row r="53" spans="1:8" s="258" customFormat="1" ht="13.8">
      <c r="A53" s="1403" t="s">
        <v>62</v>
      </c>
      <c r="B53" s="1404"/>
      <c r="C53" s="963"/>
      <c r="D53" s="217">
        <v>118023</v>
      </c>
      <c r="E53" s="185">
        <v>116899</v>
      </c>
      <c r="F53" s="186">
        <v>117240</v>
      </c>
      <c r="G53" s="270">
        <v>3.0000000000000001E-3</v>
      </c>
      <c r="H53" s="271">
        <v>-7.0000000000000001E-3</v>
      </c>
    </row>
    <row r="54" spans="1:8" s="258" customFormat="1" ht="13.8">
      <c r="A54" s="1394"/>
      <c r="B54" s="1395"/>
      <c r="C54" s="1402"/>
      <c r="D54" s="237"/>
      <c r="E54" s="238"/>
      <c r="F54" s="246"/>
      <c r="G54" s="238"/>
      <c r="H54" s="246"/>
    </row>
    <row r="55" spans="1:8" s="258" customFormat="1" ht="13.8">
      <c r="A55" s="1394" t="s">
        <v>537</v>
      </c>
      <c r="B55" s="1395"/>
      <c r="C55" s="1402"/>
      <c r="D55" s="224">
        <v>18832691</v>
      </c>
      <c r="E55" s="189">
        <v>18334638</v>
      </c>
      <c r="F55" s="190">
        <v>18282256</v>
      </c>
      <c r="G55" s="733">
        <v>-3.0000000000000001E-3</v>
      </c>
      <c r="H55" s="962">
        <v>-2.9000000000000001E-2</v>
      </c>
    </row>
    <row r="56" spans="1:8" s="258" customFormat="1" ht="13.8">
      <c r="A56" s="274"/>
      <c r="B56" s="965"/>
      <c r="C56" s="961"/>
      <c r="D56" s="226"/>
      <c r="E56" s="180"/>
      <c r="F56" s="181"/>
      <c r="G56" s="182"/>
      <c r="H56" s="183"/>
    </row>
    <row r="57" spans="1:8" s="258" customFormat="1" ht="13.8">
      <c r="A57" s="1398" t="s">
        <v>538</v>
      </c>
      <c r="B57" s="1399"/>
      <c r="C57" s="1400"/>
      <c r="D57" s="224">
        <v>160824747</v>
      </c>
      <c r="E57" s="189">
        <v>195702525</v>
      </c>
      <c r="F57" s="190">
        <v>201736376</v>
      </c>
      <c r="G57" s="733">
        <v>3.1E-2</v>
      </c>
      <c r="H57" s="962">
        <v>0.254</v>
      </c>
    </row>
    <row r="58" spans="1:8" s="258" customFormat="1" ht="13.8">
      <c r="A58" s="1401"/>
      <c r="B58" s="1396"/>
      <c r="C58" s="961"/>
      <c r="D58" s="226"/>
      <c r="E58" s="180"/>
      <c r="F58" s="181"/>
      <c r="G58" s="180"/>
      <c r="H58" s="181"/>
    </row>
    <row r="59" spans="1:8" s="258" customFormat="1" ht="13.8">
      <c r="A59" s="1401" t="s">
        <v>539</v>
      </c>
      <c r="B59" s="1396"/>
      <c r="C59" s="961"/>
      <c r="D59" s="217">
        <v>119606613</v>
      </c>
      <c r="E59" s="185">
        <v>114520519</v>
      </c>
      <c r="F59" s="186">
        <v>130403638</v>
      </c>
      <c r="G59" s="270">
        <v>0.13900000000000001</v>
      </c>
      <c r="H59" s="271">
        <v>0.09</v>
      </c>
    </row>
    <row r="60" spans="1:8" s="258" customFormat="1" ht="13.8">
      <c r="A60" s="1401" t="s">
        <v>540</v>
      </c>
      <c r="B60" s="1396"/>
      <c r="C60" s="961"/>
      <c r="D60" s="217">
        <v>18238079</v>
      </c>
      <c r="E60" s="185">
        <v>19477129</v>
      </c>
      <c r="F60" s="186">
        <v>20320600</v>
      </c>
      <c r="G60" s="270">
        <v>4.2999999999999997E-2</v>
      </c>
      <c r="H60" s="271">
        <v>0.114</v>
      </c>
    </row>
    <row r="61" spans="1:8" s="258" customFormat="1" ht="13.8">
      <c r="A61" s="1401" t="s">
        <v>541</v>
      </c>
      <c r="B61" s="1396"/>
      <c r="C61" s="961"/>
      <c r="D61" s="217">
        <v>71174841</v>
      </c>
      <c r="E61" s="185">
        <v>70391997</v>
      </c>
      <c r="F61" s="186">
        <v>73973965</v>
      </c>
      <c r="G61" s="270">
        <v>5.0999999999999997E-2</v>
      </c>
      <c r="H61" s="271">
        <v>3.9E-2</v>
      </c>
    </row>
    <row r="62" spans="1:8" s="258" customFormat="1" thickBot="1">
      <c r="A62" s="1391" t="s">
        <v>542</v>
      </c>
      <c r="B62" s="1392"/>
      <c r="C62" s="966"/>
      <c r="D62" s="833">
        <v>30193693</v>
      </c>
      <c r="E62" s="200">
        <v>24651393</v>
      </c>
      <c r="F62" s="201">
        <v>36109073</v>
      </c>
      <c r="G62" s="836">
        <v>0.46500000000000002</v>
      </c>
      <c r="H62" s="967">
        <v>0.19600000000000001</v>
      </c>
    </row>
    <row r="63" spans="1:8" s="258" customFormat="1" ht="13.8">
      <c r="A63" s="1393"/>
      <c r="B63" s="1393"/>
      <c r="C63" s="243"/>
      <c r="D63" s="243"/>
      <c r="E63" s="243"/>
      <c r="F63" s="243"/>
      <c r="G63" s="243"/>
      <c r="H63" s="243"/>
    </row>
    <row r="64" spans="1:8" s="258" customFormat="1" ht="31.05" customHeight="1">
      <c r="A64" s="1256" t="s">
        <v>603</v>
      </c>
      <c r="B64" s="1256"/>
      <c r="C64" s="1256"/>
      <c r="D64" s="1256"/>
      <c r="E64" s="1256"/>
      <c r="F64" s="1256"/>
      <c r="G64" s="1256"/>
      <c r="H64" s="1256"/>
    </row>
    <row r="65" spans="1:8" s="258" customFormat="1" ht="13.8">
      <c r="A65" s="1256" t="s">
        <v>604</v>
      </c>
      <c r="B65" s="1256"/>
      <c r="C65" s="1256"/>
      <c r="D65" s="1256"/>
      <c r="E65" s="1256"/>
      <c r="F65" s="1256"/>
      <c r="G65" s="1256"/>
      <c r="H65" s="1256"/>
    </row>
    <row r="66" spans="1:8" s="258" customFormat="1" ht="13.8">
      <c r="A66" s="1256" t="s">
        <v>605</v>
      </c>
      <c r="B66" s="1256"/>
      <c r="C66" s="1256"/>
      <c r="D66" s="1256"/>
      <c r="E66" s="1256"/>
      <c r="F66" s="1256"/>
      <c r="G66" s="1256"/>
      <c r="H66" s="1256"/>
    </row>
    <row r="67" spans="1:8" s="258" customFormat="1" ht="13.8"/>
  </sheetData>
  <mergeCells count="119">
    <mergeCell ref="A11:C11"/>
    <mergeCell ref="A12:B12"/>
    <mergeCell ref="A1:H1"/>
    <mergeCell ref="A2:H2"/>
    <mergeCell ref="A3:H3"/>
    <mergeCell ref="D5:F5"/>
    <mergeCell ref="G5:H5"/>
    <mergeCell ref="A6:C6"/>
    <mergeCell ref="A29:C29"/>
    <mergeCell ref="A13:B13"/>
    <mergeCell ref="A14:B14"/>
    <mergeCell ref="A15:B15"/>
    <mergeCell ref="A7:C7"/>
    <mergeCell ref="A8:B8"/>
    <mergeCell ref="B9:C9"/>
    <mergeCell ref="B10:C10"/>
    <mergeCell ref="A30:B30"/>
    <mergeCell ref="A19:B19"/>
    <mergeCell ref="B20:C20"/>
    <mergeCell ref="B21:C21"/>
    <mergeCell ref="B22:C22"/>
    <mergeCell ref="A23:B23"/>
    <mergeCell ref="A24:B24"/>
    <mergeCell ref="A16:B16"/>
    <mergeCell ref="A17:B17"/>
    <mergeCell ref="A18:B18"/>
    <mergeCell ref="A65:H65"/>
    <mergeCell ref="A66:H66"/>
    <mergeCell ref="L1:S1"/>
    <mergeCell ref="L2:S2"/>
    <mergeCell ref="L3:S3"/>
    <mergeCell ref="K5:N5"/>
    <mergeCell ref="A55:C55"/>
    <mergeCell ref="A57:C57"/>
    <mergeCell ref="A58:B58"/>
    <mergeCell ref="A59:B59"/>
    <mergeCell ref="A60:B60"/>
    <mergeCell ref="A61:B61"/>
    <mergeCell ref="A49:B49"/>
    <mergeCell ref="B50:C50"/>
    <mergeCell ref="A51:B51"/>
    <mergeCell ref="A52:B52"/>
    <mergeCell ref="A53:B53"/>
    <mergeCell ref="A54:C54"/>
    <mergeCell ref="A43:B43"/>
    <mergeCell ref="A44:B44"/>
    <mergeCell ref="A45:C45"/>
    <mergeCell ref="A46:B46"/>
    <mergeCell ref="A47:B47"/>
    <mergeCell ref="A48:B48"/>
    <mergeCell ref="R5:S5"/>
    <mergeCell ref="L6:N6"/>
    <mergeCell ref="L7:N7"/>
    <mergeCell ref="M8:N8"/>
    <mergeCell ref="A62:B62"/>
    <mergeCell ref="A63:B63"/>
    <mergeCell ref="A64:H64"/>
    <mergeCell ref="A37:B37"/>
    <mergeCell ref="B38:C38"/>
    <mergeCell ref="B39:C39"/>
    <mergeCell ref="A40:B40"/>
    <mergeCell ref="A41:B41"/>
    <mergeCell ref="A42:B42"/>
    <mergeCell ref="A31:C31"/>
    <mergeCell ref="A32:B32"/>
    <mergeCell ref="B33:C33"/>
    <mergeCell ref="B34:C34"/>
    <mergeCell ref="B35:C35"/>
    <mergeCell ref="A36:B36"/>
    <mergeCell ref="A25:B25"/>
    <mergeCell ref="A26:B26"/>
    <mergeCell ref="A27:B27"/>
    <mergeCell ref="L26:N26"/>
    <mergeCell ref="A28:B28"/>
    <mergeCell ref="M19:N19"/>
    <mergeCell ref="M20:N20"/>
    <mergeCell ref="M9:N9"/>
    <mergeCell ref="M10:N10"/>
    <mergeCell ref="L11:N11"/>
    <mergeCell ref="L12:N12"/>
    <mergeCell ref="L13:N13"/>
    <mergeCell ref="L14:N14"/>
    <mergeCell ref="O5:Q5"/>
    <mergeCell ref="V1:Y1"/>
    <mergeCell ref="V2:Y2"/>
    <mergeCell ref="V35:Y35"/>
    <mergeCell ref="V36:Y36"/>
    <mergeCell ref="L35:N35"/>
    <mergeCell ref="M36:N36"/>
    <mergeCell ref="L37:N37"/>
    <mergeCell ref="L38:N38"/>
    <mergeCell ref="L39:N39"/>
    <mergeCell ref="M28:N28"/>
    <mergeCell ref="M29:N29"/>
    <mergeCell ref="M30:N30"/>
    <mergeCell ref="M31:N31"/>
    <mergeCell ref="L33:N33"/>
    <mergeCell ref="L34:N34"/>
    <mergeCell ref="M21:N21"/>
    <mergeCell ref="M22:N22"/>
    <mergeCell ref="M23:N23"/>
    <mergeCell ref="M24:N24"/>
    <mergeCell ref="L27:N27"/>
    <mergeCell ref="L15:N15"/>
    <mergeCell ref="L16:N16"/>
    <mergeCell ref="L17:N17"/>
    <mergeCell ref="L18:N18"/>
    <mergeCell ref="V41:Y41"/>
    <mergeCell ref="V42:Y42"/>
    <mergeCell ref="V43:Y43"/>
    <mergeCell ref="V44:Y44"/>
    <mergeCell ref="V37:Y37"/>
    <mergeCell ref="V38:Y38"/>
    <mergeCell ref="V39:Y39"/>
    <mergeCell ref="K41:N41"/>
    <mergeCell ref="L42:S42"/>
    <mergeCell ref="L43:S43"/>
    <mergeCell ref="L40:N40"/>
    <mergeCell ref="V40:Y40"/>
  </mergeCells>
  <hyperlinks>
    <hyperlink ref="A4" location="Índice!A1" display="Volver al índice" xr:uid="{651D2BE6-1C52-4F19-9F45-7AA2134D8508}"/>
    <hyperlink ref="L4" location="Índice!A1" display="Volver al índice" xr:uid="{036A2E52-2F43-4292-BE7E-AB5BAA783572}"/>
    <hyperlink ref="V4" location="Índice!A1" display="Volver al índice" xr:uid="{EFDF4CA7-3BBA-45A2-9B48-C5CAB904412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7248-72FC-594A-A7DC-63A0EFE6371E}">
  <sheetPr>
    <tabColor rgb="FF808080"/>
  </sheetPr>
  <dimension ref="A1:Y66"/>
  <sheetViews>
    <sheetView showGridLines="0" topLeftCell="K11" zoomScaleNormal="100" workbookViewId="0">
      <selection activeCell="M21" sqref="M21:N21"/>
    </sheetView>
  </sheetViews>
  <sheetFormatPr baseColWidth="10" defaultColWidth="11.44140625" defaultRowHeight="13.8"/>
  <cols>
    <col min="1" max="1" width="11.44140625" style="258"/>
    <col min="2" max="2" width="35.44140625" style="258" customWidth="1"/>
    <col min="3" max="3" width="18.77734375" style="258" customWidth="1"/>
    <col min="4" max="4" width="14.21875" style="258" bestFit="1" customWidth="1"/>
    <col min="5" max="5" width="11.77734375" style="258" bestFit="1" customWidth="1"/>
    <col min="6" max="6" width="12" style="258" customWidth="1"/>
    <col min="7" max="8" width="11.5546875" style="258" bestFit="1" customWidth="1"/>
    <col min="9" max="12" width="11.44140625" style="258"/>
    <col min="13" max="13" width="10.44140625" style="258" customWidth="1"/>
    <col min="14" max="14" width="34.44140625" style="258" customWidth="1"/>
    <col min="15" max="19" width="11.5546875" style="258" bestFit="1" customWidth="1"/>
    <col min="20" max="21" width="11.44140625" style="258"/>
    <col min="22" max="22" width="29.44140625" style="258" bestFit="1" customWidth="1"/>
    <col min="23" max="25" width="11.5546875" style="258" bestFit="1" customWidth="1"/>
    <col min="26" max="16384" width="11.44140625" style="258"/>
  </cols>
  <sheetData>
    <row r="1" spans="1:25">
      <c r="A1" s="1258" t="s">
        <v>606</v>
      </c>
      <c r="B1" s="1258"/>
      <c r="C1" s="1258"/>
      <c r="D1" s="1258"/>
      <c r="E1" s="1258"/>
      <c r="F1" s="1258"/>
      <c r="G1" s="1258"/>
      <c r="H1" s="1258"/>
      <c r="K1" s="204"/>
      <c r="L1" s="1347" t="s">
        <v>606</v>
      </c>
      <c r="M1" s="1347"/>
      <c r="N1" s="1347"/>
      <c r="O1" s="1347"/>
      <c r="P1" s="1347"/>
      <c r="Q1" s="1347"/>
      <c r="R1" s="1347"/>
      <c r="S1" s="1347"/>
      <c r="V1" s="1347" t="s">
        <v>606</v>
      </c>
      <c r="W1" s="1347"/>
      <c r="X1" s="1347"/>
      <c r="Y1" s="1347"/>
    </row>
    <row r="2" spans="1:25">
      <c r="A2" s="1347" t="s">
        <v>607</v>
      </c>
      <c r="B2" s="1347"/>
      <c r="C2" s="1347"/>
      <c r="D2" s="1347"/>
      <c r="E2" s="1347"/>
      <c r="F2" s="1347"/>
      <c r="G2" s="1347"/>
      <c r="H2" s="1347"/>
      <c r="K2" s="204"/>
      <c r="L2" s="1347" t="s">
        <v>608</v>
      </c>
      <c r="M2" s="1347"/>
      <c r="N2" s="1347"/>
      <c r="O2" s="1347"/>
      <c r="P2" s="1347"/>
      <c r="Q2" s="1347"/>
      <c r="R2" s="1347"/>
      <c r="S2" s="1347"/>
      <c r="V2" s="1347" t="s">
        <v>568</v>
      </c>
      <c r="W2" s="1347"/>
      <c r="X2" s="1347"/>
      <c r="Y2" s="1347"/>
    </row>
    <row r="3" spans="1:25" ht="14.4" thickBot="1">
      <c r="A3" s="1347" t="s">
        <v>502</v>
      </c>
      <c r="B3" s="1347"/>
      <c r="C3" s="1347"/>
      <c r="D3" s="1347"/>
      <c r="E3" s="1347"/>
      <c r="F3" s="1347"/>
      <c r="G3" s="1347"/>
      <c r="H3" s="1347"/>
      <c r="K3" s="204"/>
      <c r="L3" s="1347" t="s">
        <v>503</v>
      </c>
      <c r="M3" s="1347"/>
      <c r="N3" s="1347"/>
      <c r="O3" s="1347"/>
      <c r="P3" s="1347"/>
      <c r="Q3" s="1347"/>
      <c r="R3" s="1347"/>
      <c r="S3" s="1347"/>
      <c r="V3" s="205" t="s">
        <v>51</v>
      </c>
      <c r="W3" s="264"/>
      <c r="X3" s="264"/>
      <c r="Y3" s="264"/>
    </row>
    <row r="4" spans="1:25" ht="14.4" thickBot="1">
      <c r="A4" s="205" t="s">
        <v>51</v>
      </c>
      <c r="B4" s="206"/>
      <c r="C4" s="163"/>
      <c r="D4" s="163"/>
      <c r="E4" s="163"/>
      <c r="F4" s="163"/>
      <c r="G4" s="163"/>
      <c r="H4" s="163"/>
      <c r="K4" s="204"/>
      <c r="L4" s="205" t="s">
        <v>51</v>
      </c>
      <c r="M4" s="263"/>
      <c r="N4" s="263"/>
      <c r="O4" s="163"/>
      <c r="P4" s="163"/>
      <c r="Q4" s="163"/>
      <c r="R4" s="163"/>
      <c r="S4" s="163"/>
      <c r="V4" s="968"/>
      <c r="W4" s="1411" t="s">
        <v>46</v>
      </c>
      <c r="X4" s="1412"/>
      <c r="Y4" s="1413"/>
    </row>
    <row r="5" spans="1:25" ht="14.4" thickBot="1">
      <c r="A5" s="207"/>
      <c r="B5" s="207"/>
      <c r="C5" s="207"/>
      <c r="D5" s="1406" t="s">
        <v>168</v>
      </c>
      <c r="E5" s="1407"/>
      <c r="F5" s="1408"/>
      <c r="G5" s="1409" t="s">
        <v>47</v>
      </c>
      <c r="H5" s="1410"/>
      <c r="K5" s="1316"/>
      <c r="L5" s="1316"/>
      <c r="M5" s="1316"/>
      <c r="N5" s="1375"/>
      <c r="O5" s="1381" t="s">
        <v>46</v>
      </c>
      <c r="P5" s="1382"/>
      <c r="Q5" s="1383"/>
      <c r="R5" s="1384" t="s">
        <v>47</v>
      </c>
      <c r="S5" s="1385"/>
      <c r="V5" s="265"/>
      <c r="W5" s="958" t="s">
        <v>29</v>
      </c>
      <c r="X5" s="959" t="s">
        <v>30</v>
      </c>
      <c r="Y5" s="960" t="s">
        <v>31</v>
      </c>
    </row>
    <row r="6" spans="1:25" ht="14.4" thickBot="1">
      <c r="A6" s="1386"/>
      <c r="B6" s="1386"/>
      <c r="C6" s="1387"/>
      <c r="D6" s="953" t="s">
        <v>169</v>
      </c>
      <c r="E6" s="954" t="s">
        <v>170</v>
      </c>
      <c r="F6" s="955" t="s">
        <v>171</v>
      </c>
      <c r="G6" s="956" t="s">
        <v>49</v>
      </c>
      <c r="H6" s="957" t="s">
        <v>50</v>
      </c>
      <c r="K6" s="238"/>
      <c r="L6" s="1386"/>
      <c r="M6" s="1386"/>
      <c r="N6" s="1387"/>
      <c r="O6" s="958" t="s">
        <v>29</v>
      </c>
      <c r="P6" s="959" t="s">
        <v>30</v>
      </c>
      <c r="Q6" s="960" t="s">
        <v>31</v>
      </c>
      <c r="R6" s="958" t="s">
        <v>49</v>
      </c>
      <c r="S6" s="960" t="s">
        <v>50</v>
      </c>
      <c r="V6" s="969" t="s">
        <v>67</v>
      </c>
      <c r="W6" s="213"/>
      <c r="X6" s="177"/>
      <c r="Y6" s="178"/>
    </row>
    <row r="7" spans="1:25" ht="16.2">
      <c r="A7" s="1388" t="s">
        <v>505</v>
      </c>
      <c r="B7" s="1389"/>
      <c r="C7" s="1390"/>
      <c r="D7" s="212"/>
      <c r="E7" s="175"/>
      <c r="F7" s="176"/>
      <c r="G7" s="177"/>
      <c r="H7" s="178"/>
      <c r="K7" s="243"/>
      <c r="L7" s="1388" t="s">
        <v>506</v>
      </c>
      <c r="M7" s="1389"/>
      <c r="N7" s="1390"/>
      <c r="O7" s="226"/>
      <c r="P7" s="180"/>
      <c r="Q7" s="180"/>
      <c r="R7" s="226"/>
      <c r="S7" s="181"/>
      <c r="V7" s="219" t="s">
        <v>895</v>
      </c>
      <c r="W7" s="269">
        <v>5.0000000000000001E-3</v>
      </c>
      <c r="X7" s="270">
        <v>1.4E-2</v>
      </c>
      <c r="Y7" s="271">
        <v>1.6E-2</v>
      </c>
    </row>
    <row r="8" spans="1:25" ht="16.2">
      <c r="A8" s="1372" t="s">
        <v>172</v>
      </c>
      <c r="B8" s="1373"/>
      <c r="C8" s="216"/>
      <c r="D8" s="226"/>
      <c r="E8" s="180"/>
      <c r="F8" s="181"/>
      <c r="G8" s="182"/>
      <c r="H8" s="183"/>
      <c r="K8" s="243"/>
      <c r="L8" s="214"/>
      <c r="M8" s="1364" t="s">
        <v>507</v>
      </c>
      <c r="N8" s="1365"/>
      <c r="O8" s="217">
        <v>2179313</v>
      </c>
      <c r="P8" s="185">
        <v>1994352</v>
      </c>
      <c r="Q8" s="186">
        <v>1939749</v>
      </c>
      <c r="R8" s="270">
        <v>-2.7E-2</v>
      </c>
      <c r="S8" s="271">
        <v>-0.11</v>
      </c>
      <c r="V8" s="219" t="s">
        <v>896</v>
      </c>
      <c r="W8" s="269">
        <v>3.7999999999999999E-2</v>
      </c>
      <c r="X8" s="270">
        <v>0.13800000000000001</v>
      </c>
      <c r="Y8" s="271">
        <v>0.16600000000000001</v>
      </c>
    </row>
    <row r="9" spans="1:25" ht="16.2">
      <c r="A9" s="219"/>
      <c r="B9" s="1396" t="s">
        <v>508</v>
      </c>
      <c r="C9" s="1397"/>
      <c r="D9" s="217">
        <v>4320100</v>
      </c>
      <c r="E9" s="185">
        <v>5322420</v>
      </c>
      <c r="F9" s="186">
        <v>4774267</v>
      </c>
      <c r="G9" s="187">
        <v>-0.10299999999999999</v>
      </c>
      <c r="H9" s="188">
        <v>0.105</v>
      </c>
      <c r="K9" s="243"/>
      <c r="L9" s="219"/>
      <c r="M9" s="1379" t="s">
        <v>804</v>
      </c>
      <c r="N9" s="1380"/>
      <c r="O9" s="217">
        <v>-563162</v>
      </c>
      <c r="P9" s="185">
        <v>-423518</v>
      </c>
      <c r="Q9" s="186">
        <v>-492099</v>
      </c>
      <c r="R9" s="270">
        <v>0.16200000000000001</v>
      </c>
      <c r="S9" s="271">
        <v>-0.126</v>
      </c>
      <c r="V9" s="219" t="s">
        <v>897</v>
      </c>
      <c r="W9" s="269">
        <v>4.1200000000000001E-2</v>
      </c>
      <c r="X9" s="270">
        <v>3.5999999999999997E-2</v>
      </c>
      <c r="Y9" s="271">
        <v>3.2300000000000002E-2</v>
      </c>
    </row>
    <row r="10" spans="1:25" ht="16.2">
      <c r="A10" s="219"/>
      <c r="B10" s="1396" t="s">
        <v>509</v>
      </c>
      <c r="C10" s="1397"/>
      <c r="D10" s="217">
        <v>18202901</v>
      </c>
      <c r="E10" s="185">
        <v>25948221</v>
      </c>
      <c r="F10" s="186">
        <v>29710731</v>
      </c>
      <c r="G10" s="187">
        <v>0.14499999999999999</v>
      </c>
      <c r="H10" s="188">
        <v>0.63200000000000001</v>
      </c>
      <c r="K10" s="243"/>
      <c r="L10" s="214"/>
      <c r="M10" s="1367" t="s">
        <v>510</v>
      </c>
      <c r="N10" s="1368"/>
      <c r="O10" s="224">
        <v>1616151</v>
      </c>
      <c r="P10" s="189">
        <v>1570834</v>
      </c>
      <c r="Q10" s="190">
        <v>1447650</v>
      </c>
      <c r="R10" s="733">
        <v>-7.8E-2</v>
      </c>
      <c r="S10" s="962">
        <v>-0.104</v>
      </c>
      <c r="V10" s="242" t="s">
        <v>898</v>
      </c>
      <c r="W10" s="269">
        <v>1.4500000000000001E-2</v>
      </c>
      <c r="X10" s="270">
        <v>2.2800000000000001E-2</v>
      </c>
      <c r="Y10" s="271">
        <v>2.3699999999999999E-2</v>
      </c>
    </row>
    <row r="11" spans="1:25" ht="16.2">
      <c r="A11" s="1398" t="s">
        <v>511</v>
      </c>
      <c r="B11" s="1399"/>
      <c r="C11" s="1400"/>
      <c r="D11" s="224">
        <v>22523001</v>
      </c>
      <c r="E11" s="189">
        <v>31270641</v>
      </c>
      <c r="F11" s="190">
        <v>34484998</v>
      </c>
      <c r="G11" s="191">
        <v>0.10299999999999999</v>
      </c>
      <c r="H11" s="192">
        <v>0.53100000000000003</v>
      </c>
      <c r="K11" s="243"/>
      <c r="L11" s="1372"/>
      <c r="M11" s="1373"/>
      <c r="N11" s="1374"/>
      <c r="O11" s="237"/>
      <c r="P11" s="238"/>
      <c r="Q11" s="246"/>
      <c r="R11" s="238"/>
      <c r="S11" s="246"/>
      <c r="V11" s="219" t="s">
        <v>899</v>
      </c>
      <c r="W11" s="269">
        <v>1.83E-2</v>
      </c>
      <c r="X11" s="270">
        <v>1.06E-2</v>
      </c>
      <c r="Y11" s="271">
        <v>1.2E-2</v>
      </c>
    </row>
    <row r="12" spans="1:25">
      <c r="A12" s="1363"/>
      <c r="B12" s="1364"/>
      <c r="C12" s="216"/>
      <c r="D12" s="226"/>
      <c r="E12" s="180"/>
      <c r="F12" s="181"/>
      <c r="G12" s="182"/>
      <c r="H12" s="183"/>
      <c r="K12" s="243"/>
      <c r="L12" s="1363" t="s">
        <v>53</v>
      </c>
      <c r="M12" s="1364"/>
      <c r="N12" s="1365"/>
      <c r="O12" s="217">
        <v>-1151580</v>
      </c>
      <c r="P12" s="185">
        <v>-614866</v>
      </c>
      <c r="Q12" s="186">
        <v>-435378</v>
      </c>
      <c r="R12" s="270">
        <v>-0.29199999999999998</v>
      </c>
      <c r="S12" s="271">
        <v>-0.622</v>
      </c>
      <c r="V12" s="272"/>
      <c r="W12" s="226"/>
      <c r="X12" s="180"/>
      <c r="Y12" s="181"/>
    </row>
    <row r="13" spans="1:25">
      <c r="A13" s="1372" t="s">
        <v>175</v>
      </c>
      <c r="B13" s="1373"/>
      <c r="C13" s="236"/>
      <c r="D13" s="224">
        <v>3324737</v>
      </c>
      <c r="E13" s="189">
        <v>1345981</v>
      </c>
      <c r="F13" s="190">
        <v>772790</v>
      </c>
      <c r="G13" s="191">
        <v>-0.42599999999999999</v>
      </c>
      <c r="H13" s="192">
        <v>-0.76800000000000002</v>
      </c>
      <c r="K13" s="243"/>
      <c r="L13" s="1363" t="s">
        <v>240</v>
      </c>
      <c r="M13" s="1364"/>
      <c r="N13" s="1365"/>
      <c r="O13" s="217">
        <v>34422</v>
      </c>
      <c r="P13" s="185">
        <v>38392</v>
      </c>
      <c r="Q13" s="186">
        <v>50025</v>
      </c>
      <c r="R13" s="270">
        <v>0.30299999999999999</v>
      </c>
      <c r="S13" s="271">
        <v>0.45300000000000001</v>
      </c>
      <c r="V13" s="245" t="s">
        <v>569</v>
      </c>
      <c r="W13" s="226"/>
      <c r="X13" s="180"/>
      <c r="Y13" s="181"/>
    </row>
    <row r="14" spans="1:25">
      <c r="A14" s="1372"/>
      <c r="B14" s="1373"/>
      <c r="C14" s="236"/>
      <c r="D14" s="237"/>
      <c r="E14" s="238"/>
      <c r="F14" s="246"/>
      <c r="G14" s="207"/>
      <c r="H14" s="249"/>
      <c r="K14" s="243"/>
      <c r="L14" s="1372" t="s">
        <v>241</v>
      </c>
      <c r="M14" s="1373"/>
      <c r="N14" s="1374"/>
      <c r="O14" s="224">
        <v>-1117158</v>
      </c>
      <c r="P14" s="189">
        <v>-576474</v>
      </c>
      <c r="Q14" s="190">
        <v>-385353</v>
      </c>
      <c r="R14" s="733">
        <v>-0.33200000000000002</v>
      </c>
      <c r="S14" s="962">
        <v>-0.65500000000000003</v>
      </c>
      <c r="V14" s="219" t="s">
        <v>571</v>
      </c>
      <c r="W14" s="269">
        <v>2.7900000000000001E-2</v>
      </c>
      <c r="X14" s="270">
        <v>3.1899999999999998E-2</v>
      </c>
      <c r="Y14" s="271">
        <v>3.0499999999999999E-2</v>
      </c>
    </row>
    <row r="15" spans="1:25">
      <c r="A15" s="1372" t="s">
        <v>570</v>
      </c>
      <c r="B15" s="1373"/>
      <c r="C15" s="236"/>
      <c r="D15" s="224">
        <v>883548</v>
      </c>
      <c r="E15" s="189">
        <v>2168500</v>
      </c>
      <c r="F15" s="190">
        <v>3549042</v>
      </c>
      <c r="G15" s="191">
        <v>0.63700000000000001</v>
      </c>
      <c r="H15" s="192">
        <v>3.0169999999999999</v>
      </c>
      <c r="K15" s="243"/>
      <c r="L15" s="1363"/>
      <c r="M15" s="1364"/>
      <c r="N15" s="1365"/>
      <c r="O15" s="226"/>
      <c r="P15" s="180"/>
      <c r="Q15" s="181"/>
      <c r="R15" s="180"/>
      <c r="S15" s="181"/>
      <c r="V15" s="219" t="s">
        <v>268</v>
      </c>
      <c r="W15" s="269">
        <v>3.7900000000000003E-2</v>
      </c>
      <c r="X15" s="270">
        <v>4.5100000000000001E-2</v>
      </c>
      <c r="Y15" s="271">
        <v>4.5400000000000003E-2</v>
      </c>
    </row>
    <row r="16" spans="1:25">
      <c r="A16" s="1372" t="s">
        <v>180</v>
      </c>
      <c r="B16" s="1373"/>
      <c r="C16" s="236"/>
      <c r="D16" s="224">
        <v>14565157</v>
      </c>
      <c r="E16" s="189">
        <v>28452224</v>
      </c>
      <c r="F16" s="190">
        <v>30302999</v>
      </c>
      <c r="G16" s="191">
        <v>6.5000000000000002E-2</v>
      </c>
      <c r="H16" s="192">
        <v>1.081</v>
      </c>
      <c r="K16" s="243"/>
      <c r="L16" s="1414" t="s">
        <v>572</v>
      </c>
      <c r="M16" s="1415"/>
      <c r="N16" s="1416"/>
      <c r="O16" s="224">
        <v>498993</v>
      </c>
      <c r="P16" s="189">
        <v>994360</v>
      </c>
      <c r="Q16" s="190">
        <v>1062297</v>
      </c>
      <c r="R16" s="733">
        <v>6.8000000000000005E-2</v>
      </c>
      <c r="S16" s="962">
        <v>1.129</v>
      </c>
      <c r="V16" s="219" t="s">
        <v>573</v>
      </c>
      <c r="W16" s="269">
        <v>1.6040000000000001</v>
      </c>
      <c r="X16" s="270">
        <v>2.0569999999999999</v>
      </c>
      <c r="Y16" s="271">
        <v>2.0990000000000002</v>
      </c>
    </row>
    <row r="17" spans="1:25">
      <c r="A17" s="1372" t="s">
        <v>181</v>
      </c>
      <c r="B17" s="1373"/>
      <c r="C17" s="236"/>
      <c r="D17" s="224">
        <v>3942806</v>
      </c>
      <c r="E17" s="189">
        <v>4636804</v>
      </c>
      <c r="F17" s="190">
        <v>5174978</v>
      </c>
      <c r="G17" s="191">
        <v>0.11600000000000001</v>
      </c>
      <c r="H17" s="192">
        <v>0.313</v>
      </c>
      <c r="K17" s="243"/>
      <c r="L17" s="1363"/>
      <c r="M17" s="1364"/>
      <c r="N17" s="1365"/>
      <c r="O17" s="180"/>
      <c r="P17" s="180"/>
      <c r="Q17" s="180"/>
      <c r="R17" s="226"/>
      <c r="S17" s="181"/>
      <c r="V17" s="219" t="s">
        <v>574</v>
      </c>
      <c r="W17" s="269">
        <v>1.181</v>
      </c>
      <c r="X17" s="270">
        <v>1.4510000000000001</v>
      </c>
      <c r="Y17" s="271">
        <v>1.4119999999999999</v>
      </c>
    </row>
    <row r="18" spans="1:25" ht="16.2">
      <c r="A18" s="1363"/>
      <c r="B18" s="1364"/>
      <c r="C18" s="216"/>
      <c r="D18" s="226"/>
      <c r="E18" s="180"/>
      <c r="F18" s="181"/>
      <c r="G18" s="182"/>
      <c r="H18" s="183"/>
      <c r="K18" s="243"/>
      <c r="L18" s="1372" t="s">
        <v>298</v>
      </c>
      <c r="M18" s="1373"/>
      <c r="N18" s="1374"/>
      <c r="O18" s="180"/>
      <c r="P18" s="180"/>
      <c r="Q18" s="180"/>
      <c r="R18" s="226"/>
      <c r="S18" s="181"/>
      <c r="V18" s="219" t="s">
        <v>900</v>
      </c>
      <c r="W18" s="269">
        <v>4.4400000000000002E-2</v>
      </c>
      <c r="X18" s="270">
        <v>2.0299999999999999E-2</v>
      </c>
      <c r="Y18" s="271">
        <v>1.37E-2</v>
      </c>
    </row>
    <row r="19" spans="1:25">
      <c r="A19" s="1372" t="s">
        <v>39</v>
      </c>
      <c r="B19" s="1373"/>
      <c r="C19" s="236"/>
      <c r="D19" s="224">
        <v>100730089</v>
      </c>
      <c r="E19" s="189">
        <v>113464992</v>
      </c>
      <c r="F19" s="190">
        <v>112597400</v>
      </c>
      <c r="G19" s="191">
        <v>-8.0000000000000002E-3</v>
      </c>
      <c r="H19" s="192">
        <v>0.11799999999999999</v>
      </c>
      <c r="K19" s="243"/>
      <c r="L19" s="219"/>
      <c r="M19" s="1364" t="s">
        <v>575</v>
      </c>
      <c r="N19" s="1365"/>
      <c r="O19" s="217">
        <v>578583</v>
      </c>
      <c r="P19" s="185">
        <v>636331</v>
      </c>
      <c r="Q19" s="186">
        <v>614423</v>
      </c>
      <c r="R19" s="270">
        <v>-3.4000000000000002E-2</v>
      </c>
      <c r="S19" s="271">
        <v>6.2E-2</v>
      </c>
      <c r="V19" s="242"/>
      <c r="W19" s="226"/>
      <c r="X19" s="180"/>
      <c r="Y19" s="181"/>
    </row>
    <row r="20" spans="1:25">
      <c r="A20" s="219"/>
      <c r="B20" s="1396" t="s">
        <v>514</v>
      </c>
      <c r="C20" s="1397"/>
      <c r="D20" s="217">
        <v>97920461</v>
      </c>
      <c r="E20" s="185">
        <v>109850172</v>
      </c>
      <c r="F20" s="186">
        <v>109158605</v>
      </c>
      <c r="G20" s="187">
        <v>-6.0000000000000001E-3</v>
      </c>
      <c r="H20" s="188">
        <v>0.115</v>
      </c>
      <c r="K20" s="243"/>
      <c r="L20" s="219"/>
      <c r="M20" s="1364" t="s">
        <v>576</v>
      </c>
      <c r="N20" s="1365"/>
      <c r="O20" s="217">
        <v>174787</v>
      </c>
      <c r="P20" s="185">
        <v>179165</v>
      </c>
      <c r="Q20" s="186">
        <v>172489</v>
      </c>
      <c r="R20" s="270">
        <v>-3.6999999999999998E-2</v>
      </c>
      <c r="S20" s="271">
        <v>-1.2999999999999999E-2</v>
      </c>
      <c r="V20" s="273" t="s">
        <v>100</v>
      </c>
      <c r="W20" s="226"/>
      <c r="X20" s="180"/>
      <c r="Y20" s="181"/>
    </row>
    <row r="21" spans="1:25" ht="16.2">
      <c r="A21" s="219"/>
      <c r="B21" s="1396" t="s">
        <v>515</v>
      </c>
      <c r="C21" s="1397"/>
      <c r="D21" s="217">
        <v>2809628</v>
      </c>
      <c r="E21" s="185">
        <v>3614820</v>
      </c>
      <c r="F21" s="186">
        <v>3438795</v>
      </c>
      <c r="G21" s="187">
        <v>-4.9000000000000002E-2</v>
      </c>
      <c r="H21" s="188">
        <v>0.224</v>
      </c>
      <c r="K21" s="243"/>
      <c r="L21" s="219"/>
      <c r="M21" s="1364" t="s">
        <v>301</v>
      </c>
      <c r="N21" s="1365"/>
      <c r="O21" s="217">
        <v>-31644</v>
      </c>
      <c r="P21" s="185">
        <v>11196</v>
      </c>
      <c r="Q21" s="186">
        <v>41963</v>
      </c>
      <c r="R21" s="270">
        <v>2.7480000000000002</v>
      </c>
      <c r="S21" s="181" t="s">
        <v>302</v>
      </c>
      <c r="V21" s="272" t="s">
        <v>901</v>
      </c>
      <c r="W21" s="269">
        <v>0.38900000000000001</v>
      </c>
      <c r="X21" s="270">
        <v>0.41499999999999998</v>
      </c>
      <c r="Y21" s="271">
        <v>0.40200000000000002</v>
      </c>
    </row>
    <row r="22" spans="1:25" ht="16.2">
      <c r="A22" s="219"/>
      <c r="B22" s="1396" t="s">
        <v>577</v>
      </c>
      <c r="C22" s="1397"/>
      <c r="D22" s="217">
        <v>-4507844</v>
      </c>
      <c r="E22" s="185">
        <v>-7434988</v>
      </c>
      <c r="F22" s="186">
        <v>-7218294</v>
      </c>
      <c r="G22" s="187">
        <v>-2.9000000000000001E-2</v>
      </c>
      <c r="H22" s="188">
        <v>0.60099999999999998</v>
      </c>
      <c r="K22" s="243"/>
      <c r="L22" s="219"/>
      <c r="M22" s="1364" t="s">
        <v>609</v>
      </c>
      <c r="N22" s="1365"/>
      <c r="O22" s="217">
        <v>34901</v>
      </c>
      <c r="P22" s="185">
        <v>27656</v>
      </c>
      <c r="Q22" s="186">
        <v>14110</v>
      </c>
      <c r="R22" s="270">
        <v>-0.49</v>
      </c>
      <c r="S22" s="271">
        <v>-0.59599999999999997</v>
      </c>
      <c r="V22" s="274" t="s">
        <v>902</v>
      </c>
      <c r="W22" s="269">
        <v>2.5000000000000001E-2</v>
      </c>
      <c r="X22" s="270">
        <v>2.1899999999999999E-2</v>
      </c>
      <c r="Y22" s="271">
        <v>1.9400000000000001E-2</v>
      </c>
    </row>
    <row r="23" spans="1:25">
      <c r="A23" s="1372" t="s">
        <v>516</v>
      </c>
      <c r="B23" s="1373"/>
      <c r="C23" s="236"/>
      <c r="D23" s="224">
        <v>96222245</v>
      </c>
      <c r="E23" s="189">
        <v>106030004</v>
      </c>
      <c r="F23" s="190">
        <v>105379106</v>
      </c>
      <c r="G23" s="191">
        <v>-6.0000000000000001E-3</v>
      </c>
      <c r="H23" s="192">
        <v>9.5000000000000001E-2</v>
      </c>
      <c r="K23" s="243"/>
      <c r="L23" s="219"/>
      <c r="M23" s="1316" t="s">
        <v>578</v>
      </c>
      <c r="N23" s="1375"/>
      <c r="O23" s="217">
        <v>-1309</v>
      </c>
      <c r="P23" s="185">
        <v>4410</v>
      </c>
      <c r="Q23" s="186">
        <v>11828</v>
      </c>
      <c r="R23" s="270">
        <v>1.6819999999999999</v>
      </c>
      <c r="S23" s="181" t="s">
        <v>302</v>
      </c>
      <c r="V23" s="219"/>
      <c r="W23" s="226"/>
      <c r="X23" s="180"/>
      <c r="Y23" s="181"/>
    </row>
    <row r="24" spans="1:25" ht="16.2">
      <c r="A24" s="1372"/>
      <c r="B24" s="1373"/>
      <c r="C24" s="236"/>
      <c r="D24" s="237"/>
      <c r="E24" s="238"/>
      <c r="F24" s="246"/>
      <c r="G24" s="207"/>
      <c r="H24" s="249"/>
      <c r="K24" s="243"/>
      <c r="L24" s="219"/>
      <c r="M24" s="1316" t="s">
        <v>304</v>
      </c>
      <c r="N24" s="1375"/>
      <c r="O24" s="217">
        <v>-12665</v>
      </c>
      <c r="P24" s="185">
        <v>5840</v>
      </c>
      <c r="Q24" s="186">
        <v>-3052</v>
      </c>
      <c r="R24" s="270">
        <v>-1.5229999999999999</v>
      </c>
      <c r="S24" s="181" t="s">
        <v>302</v>
      </c>
      <c r="V24" s="273" t="s">
        <v>903</v>
      </c>
      <c r="W24" s="275"/>
      <c r="X24" s="182"/>
      <c r="Y24" s="183"/>
    </row>
    <row r="25" spans="1:25" ht="16.2">
      <c r="A25" s="1372" t="s">
        <v>904</v>
      </c>
      <c r="B25" s="1373"/>
      <c r="C25" s="236"/>
      <c r="D25" s="224">
        <v>1523405</v>
      </c>
      <c r="E25" s="189">
        <v>1429864</v>
      </c>
      <c r="F25" s="190">
        <v>1386433</v>
      </c>
      <c r="G25" s="191">
        <v>-0.03</v>
      </c>
      <c r="H25" s="192">
        <v>-0.09</v>
      </c>
      <c r="K25" s="243"/>
      <c r="L25" s="219"/>
      <c r="M25" s="1364" t="s">
        <v>305</v>
      </c>
      <c r="N25" s="1365"/>
      <c r="O25" s="217">
        <v>72084</v>
      </c>
      <c r="P25" s="185">
        <v>31447</v>
      </c>
      <c r="Q25" s="186">
        <v>49931</v>
      </c>
      <c r="R25" s="270">
        <v>0.58799999999999997</v>
      </c>
      <c r="S25" s="271">
        <v>-0.307</v>
      </c>
      <c r="V25" s="272" t="s">
        <v>822</v>
      </c>
      <c r="W25" s="217">
        <v>19215</v>
      </c>
      <c r="X25" s="185">
        <v>21210</v>
      </c>
      <c r="Y25" s="186">
        <v>23508</v>
      </c>
    </row>
    <row r="26" spans="1:25" ht="16.2">
      <c r="A26" s="1372" t="s">
        <v>519</v>
      </c>
      <c r="B26" s="1373"/>
      <c r="C26" s="236"/>
      <c r="D26" s="224">
        <v>555598</v>
      </c>
      <c r="E26" s="189">
        <v>455343</v>
      </c>
      <c r="F26" s="190">
        <v>532584</v>
      </c>
      <c r="G26" s="191">
        <v>0.17</v>
      </c>
      <c r="H26" s="192">
        <v>-4.1000000000000002E-2</v>
      </c>
      <c r="K26" s="243"/>
      <c r="L26" s="214"/>
      <c r="M26" s="230" t="s">
        <v>580</v>
      </c>
      <c r="N26" s="249"/>
      <c r="O26" s="224">
        <v>814737</v>
      </c>
      <c r="P26" s="189">
        <v>896045</v>
      </c>
      <c r="Q26" s="190">
        <v>901692</v>
      </c>
      <c r="R26" s="733">
        <v>6.0000000000000001E-3</v>
      </c>
      <c r="S26" s="962">
        <v>0.107</v>
      </c>
      <c r="V26" s="272" t="s">
        <v>905</v>
      </c>
      <c r="W26" s="217">
        <v>14672</v>
      </c>
      <c r="X26" s="185">
        <v>14784</v>
      </c>
      <c r="Y26" s="186">
        <v>15134</v>
      </c>
    </row>
    <row r="27" spans="1:25" ht="16.2">
      <c r="A27" s="1372" t="s">
        <v>610</v>
      </c>
      <c r="B27" s="1373"/>
      <c r="C27" s="236"/>
      <c r="D27" s="224">
        <v>2127154</v>
      </c>
      <c r="E27" s="189">
        <v>2098825</v>
      </c>
      <c r="F27" s="190">
        <v>2106918</v>
      </c>
      <c r="G27" s="191">
        <v>4.0000000000000001E-3</v>
      </c>
      <c r="H27" s="192">
        <v>-0.01</v>
      </c>
      <c r="K27" s="243"/>
      <c r="L27" s="1363"/>
      <c r="M27" s="1364"/>
      <c r="N27" s="1365"/>
      <c r="O27" s="180"/>
      <c r="P27" s="180"/>
      <c r="Q27" s="180"/>
      <c r="R27" s="226"/>
      <c r="S27" s="181"/>
      <c r="V27" s="272" t="s">
        <v>906</v>
      </c>
      <c r="W27" s="269">
        <v>0.11890000000000001</v>
      </c>
      <c r="X27" s="270">
        <v>0.114</v>
      </c>
      <c r="Y27" s="271">
        <v>0.1111</v>
      </c>
    </row>
    <row r="28" spans="1:25" ht="16.8" thickBot="1">
      <c r="A28" s="1372" t="s">
        <v>907</v>
      </c>
      <c r="B28" s="1373"/>
      <c r="C28" s="236"/>
      <c r="D28" s="224">
        <v>5123191</v>
      </c>
      <c r="E28" s="189">
        <v>4964018</v>
      </c>
      <c r="F28" s="190">
        <v>5485436</v>
      </c>
      <c r="G28" s="191">
        <v>0.105</v>
      </c>
      <c r="H28" s="192">
        <v>7.0999999999999994E-2</v>
      </c>
      <c r="K28" s="243"/>
      <c r="L28" s="1372" t="s">
        <v>58</v>
      </c>
      <c r="M28" s="1373"/>
      <c r="N28" s="1374"/>
      <c r="O28" s="238"/>
      <c r="P28" s="238"/>
      <c r="Q28" s="238"/>
      <c r="R28" s="237"/>
      <c r="S28" s="246"/>
      <c r="V28" s="276" t="s">
        <v>908</v>
      </c>
      <c r="W28" s="835">
        <v>0.13519999999999999</v>
      </c>
      <c r="X28" s="836">
        <v>0.14929999999999999</v>
      </c>
      <c r="Y28" s="967">
        <v>0.1646</v>
      </c>
    </row>
    <row r="29" spans="1:25">
      <c r="A29" s="1363"/>
      <c r="B29" s="1364"/>
      <c r="C29" s="216"/>
      <c r="D29" s="226" t="s">
        <v>611</v>
      </c>
      <c r="E29" s="180"/>
      <c r="F29" s="181"/>
      <c r="G29" s="182"/>
      <c r="H29" s="183"/>
      <c r="K29" s="243"/>
      <c r="L29" s="219"/>
      <c r="M29" s="1364" t="s">
        <v>357</v>
      </c>
      <c r="N29" s="1365"/>
      <c r="O29" s="217">
        <v>-447977</v>
      </c>
      <c r="P29" s="185">
        <v>-366503</v>
      </c>
      <c r="Q29" s="186">
        <v>-418397</v>
      </c>
      <c r="R29" s="270">
        <v>0.14199999999999999</v>
      </c>
      <c r="S29" s="271">
        <v>-6.6000000000000003E-2</v>
      </c>
      <c r="V29" s="243"/>
      <c r="W29" s="180"/>
      <c r="X29" s="180"/>
      <c r="Y29" s="180"/>
    </row>
    <row r="30" spans="1:25">
      <c r="A30" s="1423" t="s">
        <v>548</v>
      </c>
      <c r="B30" s="1424"/>
      <c r="C30" s="1425"/>
      <c r="D30" s="224">
        <v>150790842</v>
      </c>
      <c r="E30" s="189">
        <v>182852204</v>
      </c>
      <c r="F30" s="190">
        <v>189175284</v>
      </c>
      <c r="G30" s="191">
        <v>3.5000000000000003E-2</v>
      </c>
      <c r="H30" s="192">
        <v>0.255</v>
      </c>
      <c r="K30" s="243"/>
      <c r="L30" s="219"/>
      <c r="M30" s="1364" t="s">
        <v>581</v>
      </c>
      <c r="N30" s="1365"/>
      <c r="O30" s="217">
        <v>-359641</v>
      </c>
      <c r="P30" s="185">
        <v>-527586</v>
      </c>
      <c r="Q30" s="186">
        <v>-379632</v>
      </c>
      <c r="R30" s="270">
        <v>-0.28000000000000003</v>
      </c>
      <c r="S30" s="271">
        <v>5.6000000000000001E-2</v>
      </c>
      <c r="V30" s="243"/>
      <c r="W30" s="180"/>
      <c r="X30" s="180"/>
      <c r="Y30" s="180"/>
    </row>
    <row r="31" spans="1:25" ht="16.2">
      <c r="A31" s="1372"/>
      <c r="B31" s="1373"/>
      <c r="C31" s="236"/>
      <c r="D31" s="226"/>
      <c r="E31" s="180"/>
      <c r="F31" s="181"/>
      <c r="G31" s="182"/>
      <c r="H31" s="183"/>
      <c r="K31" s="243"/>
      <c r="L31" s="219"/>
      <c r="M31" s="1364" t="s">
        <v>891</v>
      </c>
      <c r="N31" s="1365"/>
      <c r="O31" s="217">
        <v>-107545</v>
      </c>
      <c r="P31" s="185">
        <v>-99495</v>
      </c>
      <c r="Q31" s="186">
        <v>-103864</v>
      </c>
      <c r="R31" s="270">
        <v>4.3999999999999997E-2</v>
      </c>
      <c r="S31" s="271">
        <v>-3.4000000000000002E-2</v>
      </c>
      <c r="V31" s="1352" t="s">
        <v>612</v>
      </c>
      <c r="W31" s="1352"/>
      <c r="X31" s="1352"/>
      <c r="Y31" s="1352"/>
    </row>
    <row r="32" spans="1:25" ht="22.05" customHeight="1">
      <c r="A32" s="1398" t="s">
        <v>522</v>
      </c>
      <c r="B32" s="1399"/>
      <c r="C32" s="1400"/>
      <c r="D32" s="226"/>
      <c r="E32" s="180"/>
      <c r="F32" s="181"/>
      <c r="G32" s="182"/>
      <c r="H32" s="183"/>
      <c r="K32" s="243"/>
      <c r="L32" s="219"/>
      <c r="M32" s="1364" t="s">
        <v>586</v>
      </c>
      <c r="N32" s="1365"/>
      <c r="O32" s="217">
        <v>-137515</v>
      </c>
      <c r="P32" s="185">
        <v>-105980</v>
      </c>
      <c r="Q32" s="186">
        <v>-42193</v>
      </c>
      <c r="R32" s="270">
        <v>-0.60199999999999998</v>
      </c>
      <c r="S32" s="271">
        <v>-0.69299999999999995</v>
      </c>
      <c r="V32" s="1352" t="s">
        <v>613</v>
      </c>
      <c r="W32" s="1352"/>
      <c r="X32" s="1352"/>
      <c r="Y32" s="1352"/>
    </row>
    <row r="33" spans="1:25" ht="22.05" customHeight="1">
      <c r="A33" s="1366" t="s">
        <v>65</v>
      </c>
      <c r="B33" s="1367"/>
      <c r="C33" s="236"/>
      <c r="D33" s="226"/>
      <c r="E33" s="180"/>
      <c r="F33" s="181"/>
      <c r="G33" s="180"/>
      <c r="H33" s="181"/>
      <c r="K33" s="243"/>
      <c r="L33" s="214"/>
      <c r="M33" s="235" t="s">
        <v>58</v>
      </c>
      <c r="N33" s="236"/>
      <c r="O33" s="224">
        <v>-1052678</v>
      </c>
      <c r="P33" s="189">
        <v>-1099564</v>
      </c>
      <c r="Q33" s="190">
        <v>-944086</v>
      </c>
      <c r="R33" s="733">
        <v>-0.14099999999999999</v>
      </c>
      <c r="S33" s="962">
        <v>-0.10299999999999999</v>
      </c>
      <c r="V33" s="1352" t="s">
        <v>614</v>
      </c>
      <c r="W33" s="1352"/>
      <c r="X33" s="1352"/>
      <c r="Y33" s="1352"/>
    </row>
    <row r="34" spans="1:25" ht="16.2">
      <c r="A34" s="219"/>
      <c r="B34" s="1396" t="s">
        <v>909</v>
      </c>
      <c r="C34" s="1397"/>
      <c r="D34" s="217">
        <v>35761340</v>
      </c>
      <c r="E34" s="185">
        <v>43733838</v>
      </c>
      <c r="F34" s="186">
        <v>44464518</v>
      </c>
      <c r="G34" s="187">
        <v>1.7000000000000001E-2</v>
      </c>
      <c r="H34" s="188">
        <v>0.24299999999999999</v>
      </c>
      <c r="K34" s="243"/>
      <c r="L34" s="1363"/>
      <c r="M34" s="1364"/>
      <c r="N34" s="1365"/>
      <c r="O34" s="180"/>
      <c r="P34" s="180"/>
      <c r="Q34" s="238"/>
      <c r="R34" s="226"/>
      <c r="S34" s="181"/>
      <c r="V34" s="1256" t="s">
        <v>615</v>
      </c>
      <c r="W34" s="1256"/>
      <c r="X34" s="1256"/>
      <c r="Y34" s="1256"/>
    </row>
    <row r="35" spans="1:25" ht="16.2">
      <c r="A35" s="219"/>
      <c r="B35" s="1364" t="s">
        <v>910</v>
      </c>
      <c r="C35" s="1365"/>
      <c r="D35" s="217">
        <v>62258736</v>
      </c>
      <c r="E35" s="185">
        <v>74612197</v>
      </c>
      <c r="F35" s="186">
        <v>80288334</v>
      </c>
      <c r="G35" s="187">
        <v>7.5999999999999998E-2</v>
      </c>
      <c r="H35" s="188">
        <v>0.28999999999999998</v>
      </c>
      <c r="K35" s="243"/>
      <c r="L35" s="1372" t="s">
        <v>59</v>
      </c>
      <c r="M35" s="1373"/>
      <c r="N35" s="1374"/>
      <c r="O35" s="224">
        <v>261052</v>
      </c>
      <c r="P35" s="189">
        <v>790841</v>
      </c>
      <c r="Q35" s="190">
        <v>1019903</v>
      </c>
      <c r="R35" s="733">
        <v>0.28999999999999998</v>
      </c>
      <c r="S35" s="962">
        <v>2.907</v>
      </c>
      <c r="V35" s="1256" t="s">
        <v>616</v>
      </c>
      <c r="W35" s="1256"/>
      <c r="X35" s="1256"/>
      <c r="Y35" s="1256"/>
    </row>
    <row r="36" spans="1:25">
      <c r="A36" s="219"/>
      <c r="B36" s="1373" t="s">
        <v>524</v>
      </c>
      <c r="C36" s="1374"/>
      <c r="D36" s="224">
        <v>98020076</v>
      </c>
      <c r="E36" s="189">
        <v>118346035</v>
      </c>
      <c r="F36" s="190">
        <v>124752852</v>
      </c>
      <c r="G36" s="191">
        <v>5.3999999999999999E-2</v>
      </c>
      <c r="H36" s="192">
        <v>0.27300000000000002</v>
      </c>
      <c r="K36" s="243"/>
      <c r="L36" s="1363"/>
      <c r="M36" s="1364"/>
      <c r="N36" s="1365"/>
      <c r="O36" s="827"/>
      <c r="P36" s="827"/>
      <c r="Q36" s="827"/>
      <c r="R36" s="226"/>
      <c r="S36" s="181"/>
      <c r="V36" s="1256" t="s">
        <v>617</v>
      </c>
      <c r="W36" s="1256"/>
      <c r="X36" s="1256"/>
      <c r="Y36" s="1256"/>
    </row>
    <row r="37" spans="1:25">
      <c r="A37" s="1363"/>
      <c r="B37" s="1364"/>
      <c r="C37" s="244"/>
      <c r="D37" s="226"/>
      <c r="E37" s="180"/>
      <c r="F37" s="181"/>
      <c r="G37" s="238"/>
      <c r="H37" s="246"/>
      <c r="K37" s="243"/>
      <c r="L37" s="219"/>
      <c r="M37" s="1364" t="s">
        <v>60</v>
      </c>
      <c r="N37" s="1365"/>
      <c r="O37" s="217">
        <v>-80487</v>
      </c>
      <c r="P37" s="185">
        <v>-180154</v>
      </c>
      <c r="Q37" s="186">
        <v>-264385</v>
      </c>
      <c r="R37" s="270">
        <v>0.46800000000000003</v>
      </c>
      <c r="S37" s="271">
        <v>2.2850000000000001</v>
      </c>
      <c r="V37" s="1256" t="s">
        <v>618</v>
      </c>
      <c r="W37" s="1256"/>
      <c r="X37" s="1256"/>
      <c r="Y37" s="1256"/>
    </row>
    <row r="38" spans="1:25">
      <c r="A38" s="1366" t="s">
        <v>525</v>
      </c>
      <c r="B38" s="1367"/>
      <c r="C38" s="236"/>
      <c r="D38" s="224">
        <v>6722157</v>
      </c>
      <c r="E38" s="189">
        <v>23736011</v>
      </c>
      <c r="F38" s="190">
        <v>22313686</v>
      </c>
      <c r="G38" s="733">
        <v>-0.06</v>
      </c>
      <c r="H38" s="962">
        <v>2.319</v>
      </c>
      <c r="K38" s="243"/>
      <c r="L38" s="1363"/>
      <c r="M38" s="1364"/>
      <c r="N38" s="1365"/>
      <c r="O38" s="180"/>
      <c r="P38" s="180"/>
      <c r="Q38" s="180"/>
      <c r="R38" s="226"/>
      <c r="S38" s="181"/>
    </row>
    <row r="39" spans="1:25">
      <c r="A39" s="219"/>
      <c r="B39" s="1364" t="s">
        <v>226</v>
      </c>
      <c r="C39" s="1365"/>
      <c r="D39" s="217">
        <v>5286863</v>
      </c>
      <c r="E39" s="185">
        <v>23203388</v>
      </c>
      <c r="F39" s="186">
        <v>21777527</v>
      </c>
      <c r="G39" s="187">
        <v>-6.0999999999999999E-2</v>
      </c>
      <c r="H39" s="188">
        <v>3.1190000000000002</v>
      </c>
      <c r="K39" s="243"/>
      <c r="L39" s="1366" t="s">
        <v>61</v>
      </c>
      <c r="M39" s="1367"/>
      <c r="N39" s="1368"/>
      <c r="O39" s="217">
        <v>180565</v>
      </c>
      <c r="P39" s="185">
        <v>610687</v>
      </c>
      <c r="Q39" s="186">
        <v>755518</v>
      </c>
      <c r="R39" s="270">
        <v>0.23699999999999999</v>
      </c>
      <c r="S39" s="271">
        <v>3.1840000000000002</v>
      </c>
    </row>
    <row r="40" spans="1:25">
      <c r="A40" s="219"/>
      <c r="B40" s="1364" t="s">
        <v>227</v>
      </c>
      <c r="C40" s="1365"/>
      <c r="D40" s="217">
        <v>1435294</v>
      </c>
      <c r="E40" s="185">
        <v>532623</v>
      </c>
      <c r="F40" s="186">
        <v>536159</v>
      </c>
      <c r="G40" s="187">
        <v>7.0000000000000001E-3</v>
      </c>
      <c r="H40" s="188">
        <v>-0.626</v>
      </c>
      <c r="K40" s="243"/>
      <c r="L40" s="1401" t="s">
        <v>62</v>
      </c>
      <c r="M40" s="1396"/>
      <c r="N40" s="1397"/>
      <c r="O40" s="226" t="s">
        <v>218</v>
      </c>
      <c r="P40" s="180" t="s">
        <v>218</v>
      </c>
      <c r="Q40" s="181" t="s">
        <v>218</v>
      </c>
      <c r="R40" s="180" t="s">
        <v>219</v>
      </c>
      <c r="S40" s="181" t="s">
        <v>219</v>
      </c>
    </row>
    <row r="41" spans="1:25" ht="14.4" thickBot="1">
      <c r="A41" s="1372" t="s">
        <v>225</v>
      </c>
      <c r="B41" s="1373"/>
      <c r="C41" s="236"/>
      <c r="D41" s="224">
        <v>8229065</v>
      </c>
      <c r="E41" s="189">
        <v>4910261</v>
      </c>
      <c r="F41" s="190">
        <v>4288270</v>
      </c>
      <c r="G41" s="191">
        <v>-0.127</v>
      </c>
      <c r="H41" s="192">
        <v>-0.47899999999999998</v>
      </c>
      <c r="K41" s="243"/>
      <c r="L41" s="1348" t="s">
        <v>619</v>
      </c>
      <c r="M41" s="1349"/>
      <c r="N41" s="1350"/>
      <c r="O41" s="833">
        <v>180565</v>
      </c>
      <c r="P41" s="200">
        <v>610687</v>
      </c>
      <c r="Q41" s="201">
        <v>755518</v>
      </c>
      <c r="R41" s="836">
        <v>0.23699999999999999</v>
      </c>
      <c r="S41" s="967">
        <v>3.1840000000000002</v>
      </c>
    </row>
    <row r="42" spans="1:25">
      <c r="A42" s="1372" t="s">
        <v>527</v>
      </c>
      <c r="B42" s="1373"/>
      <c r="C42" s="236"/>
      <c r="D42" s="224">
        <v>14435544</v>
      </c>
      <c r="E42" s="189">
        <v>13678986</v>
      </c>
      <c r="F42" s="190">
        <v>15010690</v>
      </c>
      <c r="G42" s="191">
        <v>9.7000000000000003E-2</v>
      </c>
      <c r="H42" s="192">
        <v>0.04</v>
      </c>
      <c r="K42" s="1316"/>
      <c r="L42" s="1316"/>
      <c r="M42" s="1316"/>
      <c r="N42" s="1316"/>
      <c r="O42" s="243"/>
      <c r="P42" s="243"/>
      <c r="Q42" s="243"/>
      <c r="R42" s="243"/>
      <c r="S42" s="243"/>
    </row>
    <row r="43" spans="1:25">
      <c r="A43" s="1372" t="s">
        <v>519</v>
      </c>
      <c r="B43" s="1373"/>
      <c r="C43" s="236"/>
      <c r="D43" s="224">
        <v>555598</v>
      </c>
      <c r="E43" s="189">
        <v>455343</v>
      </c>
      <c r="F43" s="190">
        <v>532584</v>
      </c>
      <c r="G43" s="191">
        <v>0.17</v>
      </c>
      <c r="H43" s="192">
        <v>-4.1000000000000002E-2</v>
      </c>
      <c r="K43" s="243"/>
      <c r="L43" s="1256" t="s">
        <v>596</v>
      </c>
      <c r="M43" s="1256"/>
      <c r="N43" s="1256"/>
      <c r="O43" s="1256"/>
      <c r="P43" s="1256"/>
      <c r="Q43" s="1256"/>
      <c r="R43" s="1256"/>
      <c r="S43" s="1256"/>
    </row>
    <row r="44" spans="1:25" ht="22.05" customHeight="1">
      <c r="A44" s="1372" t="s">
        <v>598</v>
      </c>
      <c r="B44" s="1373"/>
      <c r="C44" s="236"/>
      <c r="D44" s="224">
        <v>9131</v>
      </c>
      <c r="E44" s="189">
        <v>205898</v>
      </c>
      <c r="F44" s="190">
        <v>461069</v>
      </c>
      <c r="G44" s="191">
        <v>1.2390000000000001</v>
      </c>
      <c r="H44" s="192">
        <v>49.494999999999997</v>
      </c>
      <c r="K44" s="243"/>
      <c r="L44" s="1345" t="s">
        <v>599</v>
      </c>
      <c r="M44" s="1345"/>
      <c r="N44" s="1345"/>
      <c r="O44" s="1345"/>
      <c r="P44" s="1345"/>
      <c r="Q44" s="1345"/>
      <c r="R44" s="1345"/>
      <c r="S44" s="1345"/>
    </row>
    <row r="45" spans="1:25" ht="16.2">
      <c r="A45" s="1372" t="s">
        <v>911</v>
      </c>
      <c r="B45" s="1373"/>
      <c r="C45" s="236"/>
      <c r="D45" s="224">
        <v>4103298</v>
      </c>
      <c r="E45" s="189">
        <v>3299330</v>
      </c>
      <c r="F45" s="190">
        <v>3648048</v>
      </c>
      <c r="G45" s="191">
        <v>0.106</v>
      </c>
      <c r="H45" s="192">
        <v>-0.111</v>
      </c>
    </row>
    <row r="46" spans="1:25">
      <c r="A46" s="1423" t="s">
        <v>532</v>
      </c>
      <c r="B46" s="1424"/>
      <c r="C46" s="1425"/>
      <c r="D46" s="224">
        <v>132074869</v>
      </c>
      <c r="E46" s="189">
        <v>164631864</v>
      </c>
      <c r="F46" s="190">
        <v>171007199</v>
      </c>
      <c r="G46" s="191">
        <v>3.9E-2</v>
      </c>
      <c r="H46" s="192">
        <v>0.29499999999999998</v>
      </c>
    </row>
    <row r="47" spans="1:25">
      <c r="A47" s="1363"/>
      <c r="B47" s="1364"/>
      <c r="C47" s="244"/>
      <c r="D47" s="226"/>
      <c r="E47" s="180"/>
      <c r="F47" s="181"/>
      <c r="G47" s="180"/>
      <c r="H47" s="181"/>
    </row>
    <row r="48" spans="1:25">
      <c r="A48" s="1372" t="s">
        <v>551</v>
      </c>
      <c r="B48" s="1373"/>
      <c r="C48" s="236"/>
      <c r="D48" s="224">
        <v>18715973</v>
      </c>
      <c r="E48" s="189">
        <v>18220340</v>
      </c>
      <c r="F48" s="190">
        <v>18168085</v>
      </c>
      <c r="G48" s="191">
        <v>-3.0000000000000001E-3</v>
      </c>
      <c r="H48" s="192">
        <v>-2.9000000000000001E-2</v>
      </c>
    </row>
    <row r="49" spans="1:8">
      <c r="A49" s="1403" t="s">
        <v>333</v>
      </c>
      <c r="B49" s="1404"/>
      <c r="C49" s="244"/>
      <c r="D49" s="217">
        <v>9924006</v>
      </c>
      <c r="E49" s="185">
        <v>10774006</v>
      </c>
      <c r="F49" s="186">
        <v>11024006</v>
      </c>
      <c r="G49" s="270">
        <v>2.3E-2</v>
      </c>
      <c r="H49" s="271">
        <v>0.111</v>
      </c>
    </row>
    <row r="50" spans="1:8">
      <c r="A50" s="1403" t="s">
        <v>404</v>
      </c>
      <c r="B50" s="1404"/>
      <c r="C50" s="244"/>
      <c r="D50" s="217">
        <v>4476256</v>
      </c>
      <c r="E50" s="185">
        <v>5947808</v>
      </c>
      <c r="F50" s="186">
        <v>6488641</v>
      </c>
      <c r="G50" s="270">
        <v>9.0999999999999998E-2</v>
      </c>
      <c r="H50" s="271">
        <v>0.45</v>
      </c>
    </row>
    <row r="51" spans="1:8">
      <c r="A51" s="272" t="s">
        <v>553</v>
      </c>
      <c r="B51" s="1316" t="s">
        <v>602</v>
      </c>
      <c r="C51" s="1375"/>
      <c r="D51" s="217">
        <v>-22277</v>
      </c>
      <c r="E51" s="185">
        <v>697475</v>
      </c>
      <c r="F51" s="186">
        <v>-68242</v>
      </c>
      <c r="G51" s="270">
        <v>-1.0980000000000001</v>
      </c>
      <c r="H51" s="271">
        <v>2.0630000000000002</v>
      </c>
    </row>
    <row r="52" spans="1:8">
      <c r="A52" s="1403" t="s">
        <v>554</v>
      </c>
      <c r="B52" s="1404"/>
      <c r="C52" s="244"/>
      <c r="D52" s="217">
        <v>4337988</v>
      </c>
      <c r="E52" s="185">
        <v>801051</v>
      </c>
      <c r="F52" s="186">
        <v>723680</v>
      </c>
      <c r="G52" s="270">
        <v>-9.7000000000000003E-2</v>
      </c>
      <c r="H52" s="271">
        <v>-0.83299999999999996</v>
      </c>
    </row>
    <row r="53" spans="1:8">
      <c r="A53" s="1422"/>
      <c r="B53" s="1316"/>
      <c r="C53" s="244"/>
      <c r="D53" s="226"/>
      <c r="E53" s="180"/>
      <c r="F53" s="181"/>
      <c r="G53" s="180"/>
      <c r="H53" s="181"/>
    </row>
    <row r="54" spans="1:8">
      <c r="A54" s="1419"/>
      <c r="B54" s="1420"/>
      <c r="C54" s="1421"/>
      <c r="D54" s="237"/>
      <c r="E54" s="238"/>
      <c r="F54" s="246"/>
      <c r="G54" s="238"/>
      <c r="H54" s="246"/>
    </row>
    <row r="55" spans="1:8">
      <c r="A55" s="1419" t="s">
        <v>537</v>
      </c>
      <c r="B55" s="1420"/>
      <c r="C55" s="1421"/>
      <c r="D55" s="224">
        <v>18715973</v>
      </c>
      <c r="E55" s="189">
        <v>18220340</v>
      </c>
      <c r="F55" s="190">
        <v>18168085</v>
      </c>
      <c r="G55" s="733">
        <v>-3.0000000000000001E-3</v>
      </c>
      <c r="H55" s="962">
        <v>-2.9000000000000001E-2</v>
      </c>
    </row>
    <row r="56" spans="1:8">
      <c r="A56" s="227"/>
      <c r="B56" s="182"/>
      <c r="C56" s="183"/>
      <c r="D56" s="226"/>
      <c r="E56" s="180"/>
      <c r="F56" s="181"/>
      <c r="G56" s="182"/>
      <c r="H56" s="183"/>
    </row>
    <row r="57" spans="1:8">
      <c r="A57" s="1398" t="s">
        <v>538</v>
      </c>
      <c r="B57" s="1399"/>
      <c r="C57" s="1400"/>
      <c r="D57" s="224">
        <v>150790842</v>
      </c>
      <c r="E57" s="189">
        <v>182852204</v>
      </c>
      <c r="F57" s="190">
        <v>189175284</v>
      </c>
      <c r="G57" s="733">
        <v>3.5000000000000003E-2</v>
      </c>
      <c r="H57" s="962">
        <v>0.255</v>
      </c>
    </row>
    <row r="58" spans="1:8">
      <c r="A58" s="1363"/>
      <c r="B58" s="1364"/>
      <c r="C58" s="216"/>
      <c r="D58" s="226"/>
      <c r="E58" s="180"/>
      <c r="F58" s="181"/>
      <c r="G58" s="180"/>
      <c r="H58" s="181"/>
    </row>
    <row r="59" spans="1:8">
      <c r="A59" s="1363" t="s">
        <v>539</v>
      </c>
      <c r="B59" s="1364"/>
      <c r="C59" s="216"/>
      <c r="D59" s="217">
        <v>116914484</v>
      </c>
      <c r="E59" s="185">
        <v>112868480</v>
      </c>
      <c r="F59" s="186">
        <v>117468548</v>
      </c>
      <c r="G59" s="270">
        <v>4.1000000000000002E-2</v>
      </c>
      <c r="H59" s="271">
        <v>5.0000000000000001E-3</v>
      </c>
    </row>
    <row r="60" spans="1:8">
      <c r="A60" s="1363" t="s">
        <v>540</v>
      </c>
      <c r="B60" s="1364"/>
      <c r="C60" s="216"/>
      <c r="D60" s="217">
        <v>18238441</v>
      </c>
      <c r="E60" s="185">
        <v>19477403</v>
      </c>
      <c r="F60" s="186">
        <v>20320875</v>
      </c>
      <c r="G60" s="270">
        <v>4.2999999999999997E-2</v>
      </c>
      <c r="H60" s="271">
        <v>0.114</v>
      </c>
    </row>
    <row r="61" spans="1:8">
      <c r="A61" s="1363" t="s">
        <v>541</v>
      </c>
      <c r="B61" s="1364"/>
      <c r="C61" s="216"/>
      <c r="D61" s="217">
        <v>69951222</v>
      </c>
      <c r="E61" s="185">
        <v>70775980</v>
      </c>
      <c r="F61" s="186">
        <v>74532576</v>
      </c>
      <c r="G61" s="270">
        <v>5.2999999999999999E-2</v>
      </c>
      <c r="H61" s="271">
        <v>6.5000000000000002E-2</v>
      </c>
    </row>
    <row r="62" spans="1:8" ht="14.4" thickBot="1">
      <c r="A62" s="1417" t="s">
        <v>542</v>
      </c>
      <c r="B62" s="1418"/>
      <c r="C62" s="970"/>
      <c r="D62" s="833">
        <v>28724821</v>
      </c>
      <c r="E62" s="200">
        <v>22615097</v>
      </c>
      <c r="F62" s="201">
        <v>22615097</v>
      </c>
      <c r="G62" s="836">
        <v>0</v>
      </c>
      <c r="H62" s="967">
        <v>-0.21299999999999999</v>
      </c>
    </row>
    <row r="63" spans="1:8">
      <c r="A63" s="1393"/>
      <c r="B63" s="1393"/>
      <c r="C63" s="243"/>
      <c r="D63" s="243"/>
      <c r="E63" s="243"/>
      <c r="F63" s="243"/>
      <c r="G63" s="243"/>
      <c r="H63" s="243"/>
    </row>
    <row r="64" spans="1:8">
      <c r="A64" s="1256" t="s">
        <v>620</v>
      </c>
      <c r="B64" s="1256"/>
      <c r="C64" s="1256"/>
      <c r="D64" s="1256"/>
      <c r="E64" s="1256"/>
      <c r="F64" s="1256"/>
      <c r="G64" s="1256"/>
      <c r="H64" s="1256"/>
    </row>
    <row r="65" spans="1:8">
      <c r="A65" s="1256" t="s">
        <v>621</v>
      </c>
      <c r="B65" s="1256"/>
      <c r="C65" s="1256"/>
      <c r="D65" s="1256"/>
      <c r="E65" s="1256"/>
      <c r="F65" s="1256"/>
      <c r="G65" s="1256"/>
      <c r="H65" s="1256"/>
    </row>
    <row r="66" spans="1:8">
      <c r="A66" s="1364"/>
      <c r="B66" s="1364"/>
      <c r="C66" s="243"/>
      <c r="D66" s="243"/>
      <c r="E66" s="243"/>
      <c r="F66" s="243"/>
      <c r="G66" s="243"/>
      <c r="H66" s="243"/>
    </row>
  </sheetData>
  <mergeCells count="118">
    <mergeCell ref="A7:C7"/>
    <mergeCell ref="A8:B8"/>
    <mergeCell ref="B9:C9"/>
    <mergeCell ref="B10:C10"/>
    <mergeCell ref="A11:C11"/>
    <mergeCell ref="A12:B12"/>
    <mergeCell ref="A1:H1"/>
    <mergeCell ref="A2:H2"/>
    <mergeCell ref="A3:H3"/>
    <mergeCell ref="D5:F5"/>
    <mergeCell ref="G5:H5"/>
    <mergeCell ref="A6:C6"/>
    <mergeCell ref="A19:B19"/>
    <mergeCell ref="B20:C20"/>
    <mergeCell ref="B21:C21"/>
    <mergeCell ref="B22:C22"/>
    <mergeCell ref="A23:B23"/>
    <mergeCell ref="A24:B24"/>
    <mergeCell ref="A13:B13"/>
    <mergeCell ref="A14:B14"/>
    <mergeCell ref="A15:B15"/>
    <mergeCell ref="A16:B16"/>
    <mergeCell ref="A17:B17"/>
    <mergeCell ref="A18:B18"/>
    <mergeCell ref="A31:B31"/>
    <mergeCell ref="A32:C32"/>
    <mergeCell ref="A33:B33"/>
    <mergeCell ref="B34:C34"/>
    <mergeCell ref="B35:C35"/>
    <mergeCell ref="B36:C36"/>
    <mergeCell ref="A25:B25"/>
    <mergeCell ref="A26:B26"/>
    <mergeCell ref="A27:B27"/>
    <mergeCell ref="A28:B28"/>
    <mergeCell ref="A29:B29"/>
    <mergeCell ref="A30:C30"/>
    <mergeCell ref="A46:C46"/>
    <mergeCell ref="A47:B47"/>
    <mergeCell ref="A48:B48"/>
    <mergeCell ref="A37:B37"/>
    <mergeCell ref="A38:B38"/>
    <mergeCell ref="B39:C39"/>
    <mergeCell ref="B40:C40"/>
    <mergeCell ref="A41:B41"/>
    <mergeCell ref="A42:B42"/>
    <mergeCell ref="A62:B62"/>
    <mergeCell ref="A63:B63"/>
    <mergeCell ref="A64:H64"/>
    <mergeCell ref="A65:H65"/>
    <mergeCell ref="A66:B66"/>
    <mergeCell ref="L1:S1"/>
    <mergeCell ref="L2:S2"/>
    <mergeCell ref="L3:S3"/>
    <mergeCell ref="K5:N5"/>
    <mergeCell ref="A55:C55"/>
    <mergeCell ref="A57:C57"/>
    <mergeCell ref="A58:B58"/>
    <mergeCell ref="A59:B59"/>
    <mergeCell ref="A60:B60"/>
    <mergeCell ref="A61:B61"/>
    <mergeCell ref="A49:B49"/>
    <mergeCell ref="A50:B50"/>
    <mergeCell ref="B51:C51"/>
    <mergeCell ref="A52:B52"/>
    <mergeCell ref="A53:B53"/>
    <mergeCell ref="A54:C54"/>
    <mergeCell ref="A43:B43"/>
    <mergeCell ref="A44:B44"/>
    <mergeCell ref="A45:B45"/>
    <mergeCell ref="M9:N9"/>
    <mergeCell ref="M10:N10"/>
    <mergeCell ref="L11:N11"/>
    <mergeCell ref="L12:N12"/>
    <mergeCell ref="L13:N13"/>
    <mergeCell ref="L14:N14"/>
    <mergeCell ref="O5:Q5"/>
    <mergeCell ref="R5:S5"/>
    <mergeCell ref="L6:N6"/>
    <mergeCell ref="L7:N7"/>
    <mergeCell ref="M8:N8"/>
    <mergeCell ref="V37:Y37"/>
    <mergeCell ref="M24:N24"/>
    <mergeCell ref="M25:N25"/>
    <mergeCell ref="L27:N27"/>
    <mergeCell ref="L15:N15"/>
    <mergeCell ref="L16:N16"/>
    <mergeCell ref="L17:N17"/>
    <mergeCell ref="L18:N18"/>
    <mergeCell ref="M19:N19"/>
    <mergeCell ref="M20:N20"/>
    <mergeCell ref="V32:Y32"/>
    <mergeCell ref="V33:Y33"/>
    <mergeCell ref="V34:Y34"/>
    <mergeCell ref="V35:Y35"/>
    <mergeCell ref="L41:N41"/>
    <mergeCell ref="K42:N42"/>
    <mergeCell ref="L43:S43"/>
    <mergeCell ref="L44:S44"/>
    <mergeCell ref="V1:Y1"/>
    <mergeCell ref="V2:Y2"/>
    <mergeCell ref="W4:Y4"/>
    <mergeCell ref="V31:Y31"/>
    <mergeCell ref="L35:N35"/>
    <mergeCell ref="L36:N36"/>
    <mergeCell ref="M37:N37"/>
    <mergeCell ref="L38:N38"/>
    <mergeCell ref="L39:N39"/>
    <mergeCell ref="L40:N40"/>
    <mergeCell ref="L28:N28"/>
    <mergeCell ref="M29:N29"/>
    <mergeCell ref="M30:N30"/>
    <mergeCell ref="M31:N31"/>
    <mergeCell ref="M32:N32"/>
    <mergeCell ref="L34:N34"/>
    <mergeCell ref="M21:N21"/>
    <mergeCell ref="M22:N22"/>
    <mergeCell ref="M23:N23"/>
    <mergeCell ref="V36:Y36"/>
  </mergeCells>
  <hyperlinks>
    <hyperlink ref="A4" location="Índice!A1" display="Volver al índice" xr:uid="{A07D446C-55D0-4E24-A25D-CD2BEA96E6DF}"/>
    <hyperlink ref="L4" location="Índice!A1" display="Volver al índice" xr:uid="{577AB130-277C-4996-AC5C-5A5A864F3CDE}"/>
    <hyperlink ref="V3" location="Índice!A1" display="Volver al índice" xr:uid="{9B524F13-E9BC-45DD-A874-DEF58F5C4D32}"/>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C513-6A8C-2C4F-913E-FADF35800948}">
  <dimension ref="A1:G57"/>
  <sheetViews>
    <sheetView showGridLines="0" zoomScale="107" workbookViewId="0">
      <selection activeCell="H41" sqref="H41"/>
    </sheetView>
  </sheetViews>
  <sheetFormatPr baseColWidth="10" defaultColWidth="11.44140625" defaultRowHeight="14.4"/>
  <cols>
    <col min="1" max="1" width="42.44140625" style="258" customWidth="1"/>
    <col min="2" max="6" width="11.44140625" style="258"/>
  </cols>
  <sheetData>
    <row r="1" spans="1:7">
      <c r="A1" s="1347" t="s">
        <v>622</v>
      </c>
      <c r="B1" s="1347"/>
      <c r="C1" s="1347"/>
      <c r="D1" s="1347"/>
      <c r="E1" s="1347"/>
      <c r="F1" s="1347"/>
      <c r="G1" s="7"/>
    </row>
    <row r="2" spans="1:7">
      <c r="A2" s="1347" t="s">
        <v>503</v>
      </c>
      <c r="B2" s="1347"/>
      <c r="C2" s="1347"/>
      <c r="D2" s="1347"/>
      <c r="E2" s="1347"/>
      <c r="F2" s="1347"/>
      <c r="G2" s="7"/>
    </row>
    <row r="3" spans="1:7" ht="15" thickBot="1">
      <c r="A3" s="205" t="s">
        <v>51</v>
      </c>
      <c r="B3" s="971"/>
      <c r="C3" s="971"/>
      <c r="D3" s="971"/>
      <c r="E3" s="972"/>
      <c r="F3" s="972"/>
      <c r="G3" s="7"/>
    </row>
    <row r="4" spans="1:7">
      <c r="A4" s="973"/>
      <c r="B4" s="1426" t="s">
        <v>168</v>
      </c>
      <c r="C4" s="1427"/>
      <c r="D4" s="1428"/>
      <c r="E4" s="1426" t="s">
        <v>623</v>
      </c>
      <c r="F4" s="1428"/>
      <c r="G4" s="7"/>
    </row>
    <row r="5" spans="1:7" ht="15" thickBot="1">
      <c r="A5" s="220"/>
      <c r="B5" s="974" t="s">
        <v>169</v>
      </c>
      <c r="C5" s="975" t="s">
        <v>170</v>
      </c>
      <c r="D5" s="975" t="s">
        <v>171</v>
      </c>
      <c r="E5" s="976" t="s">
        <v>49</v>
      </c>
      <c r="F5" s="977" t="s">
        <v>50</v>
      </c>
      <c r="G5" s="7"/>
    </row>
    <row r="6" spans="1:7">
      <c r="A6" s="978" t="s">
        <v>505</v>
      </c>
      <c r="B6" s="979"/>
      <c r="C6" s="980"/>
      <c r="D6" s="981"/>
      <c r="E6" s="980"/>
      <c r="F6" s="981"/>
      <c r="G6" s="7"/>
    </row>
    <row r="7" spans="1:7">
      <c r="A7" s="982" t="s">
        <v>172</v>
      </c>
      <c r="B7" s="672">
        <v>2080341</v>
      </c>
      <c r="C7" s="374">
        <v>2325205</v>
      </c>
      <c r="D7" s="375">
        <v>2124586</v>
      </c>
      <c r="E7" s="771">
        <v>-8.5999999999999993E-2</v>
      </c>
      <c r="F7" s="983">
        <v>2.1000000000000001E-2</v>
      </c>
      <c r="G7" s="7"/>
    </row>
    <row r="8" spans="1:7">
      <c r="A8" s="982" t="s">
        <v>624</v>
      </c>
      <c r="B8" s="672">
        <v>1406483</v>
      </c>
      <c r="C8" s="374">
        <v>1483229</v>
      </c>
      <c r="D8" s="375">
        <v>1568083</v>
      </c>
      <c r="E8" s="771">
        <v>5.7000000000000002E-2</v>
      </c>
      <c r="F8" s="983">
        <v>0.115</v>
      </c>
      <c r="G8" s="7"/>
    </row>
    <row r="9" spans="1:7">
      <c r="A9" s="984" t="s">
        <v>39</v>
      </c>
      <c r="B9" s="224">
        <v>7945254</v>
      </c>
      <c r="C9" s="985">
        <v>8838281</v>
      </c>
      <c r="D9" s="986">
        <v>8822909</v>
      </c>
      <c r="E9" s="987">
        <v>-2E-3</v>
      </c>
      <c r="F9" s="234">
        <v>0.11</v>
      </c>
      <c r="G9" s="7"/>
    </row>
    <row r="10" spans="1:7">
      <c r="A10" s="988" t="s">
        <v>514</v>
      </c>
      <c r="B10" s="217">
        <v>7775930</v>
      </c>
      <c r="C10" s="374">
        <v>8703786</v>
      </c>
      <c r="D10" s="375">
        <v>8435719</v>
      </c>
      <c r="E10" s="771">
        <v>-3.1E-2</v>
      </c>
      <c r="F10" s="983">
        <v>8.5000000000000006E-2</v>
      </c>
      <c r="G10" s="7"/>
    </row>
    <row r="11" spans="1:7">
      <c r="A11" s="988" t="s">
        <v>625</v>
      </c>
      <c r="B11" s="217">
        <v>147421</v>
      </c>
      <c r="C11" s="374">
        <v>89481</v>
      </c>
      <c r="D11" s="375">
        <v>188432</v>
      </c>
      <c r="E11" s="771">
        <v>1.1060000000000001</v>
      </c>
      <c r="F11" s="983">
        <v>0.27800000000000002</v>
      </c>
      <c r="G11" s="7"/>
    </row>
    <row r="12" spans="1:7">
      <c r="A12" s="988" t="s">
        <v>626</v>
      </c>
      <c r="B12" s="217">
        <v>21903</v>
      </c>
      <c r="C12" s="374">
        <v>45014</v>
      </c>
      <c r="D12" s="375">
        <v>198758</v>
      </c>
      <c r="E12" s="771">
        <v>3.415</v>
      </c>
      <c r="F12" s="383" t="s">
        <v>407</v>
      </c>
      <c r="G12" s="7"/>
    </row>
    <row r="13" spans="1:7" ht="27.6">
      <c r="A13" s="989" t="s">
        <v>627</v>
      </c>
      <c r="B13" s="373">
        <v>-263746</v>
      </c>
      <c r="C13" s="374">
        <v>-614337</v>
      </c>
      <c r="D13" s="375">
        <v>-487161</v>
      </c>
      <c r="E13" s="771">
        <v>-0.20699999999999999</v>
      </c>
      <c r="F13" s="983">
        <v>0.84699999999999998</v>
      </c>
      <c r="G13" s="7"/>
    </row>
    <row r="14" spans="1:7">
      <c r="A14" s="990" t="s">
        <v>516</v>
      </c>
      <c r="B14" s="231">
        <v>7681508</v>
      </c>
      <c r="C14" s="985">
        <v>8223944</v>
      </c>
      <c r="D14" s="991">
        <v>8335748</v>
      </c>
      <c r="E14" s="987">
        <v>1.4E-2</v>
      </c>
      <c r="F14" s="234">
        <v>8.5000000000000006E-2</v>
      </c>
      <c r="G14" s="7"/>
    </row>
    <row r="15" spans="1:7">
      <c r="A15" s="950" t="s">
        <v>628</v>
      </c>
      <c r="B15" s="672">
        <v>51639</v>
      </c>
      <c r="C15" s="374">
        <v>54898</v>
      </c>
      <c r="D15" s="673">
        <v>55179</v>
      </c>
      <c r="E15" s="771">
        <v>5.0000000000000001E-3</v>
      </c>
      <c r="F15" s="983">
        <v>6.9000000000000006E-2</v>
      </c>
      <c r="G15" s="7"/>
    </row>
    <row r="16" spans="1:7">
      <c r="A16" s="950" t="s">
        <v>547</v>
      </c>
      <c r="B16" s="672">
        <v>138720</v>
      </c>
      <c r="C16" s="374">
        <v>385144</v>
      </c>
      <c r="D16" s="673">
        <v>386073</v>
      </c>
      <c r="E16" s="771">
        <v>2E-3</v>
      </c>
      <c r="F16" s="983">
        <v>1.7829999999999999</v>
      </c>
      <c r="G16" s="7"/>
    </row>
    <row r="17" spans="1:7">
      <c r="A17" s="858" t="s">
        <v>629</v>
      </c>
      <c r="B17" s="231">
        <v>11358690</v>
      </c>
      <c r="C17" s="985">
        <v>12472420</v>
      </c>
      <c r="D17" s="991">
        <v>12469669</v>
      </c>
      <c r="E17" s="987">
        <v>0</v>
      </c>
      <c r="F17" s="234">
        <v>9.8000000000000004E-2</v>
      </c>
      <c r="G17" s="7"/>
    </row>
    <row r="18" spans="1:7">
      <c r="A18" s="858"/>
      <c r="B18" s="917"/>
      <c r="C18" s="992"/>
      <c r="D18" s="993"/>
      <c r="E18" s="382"/>
      <c r="F18" s="383"/>
      <c r="G18" s="7"/>
    </row>
    <row r="19" spans="1:7">
      <c r="A19" s="990" t="s">
        <v>630</v>
      </c>
      <c r="B19" s="917"/>
      <c r="C19" s="992"/>
      <c r="D19" s="993"/>
      <c r="E19" s="382"/>
      <c r="F19" s="383"/>
      <c r="G19" s="7"/>
    </row>
    <row r="20" spans="1:7">
      <c r="A20" s="710" t="s">
        <v>65</v>
      </c>
      <c r="B20" s="672">
        <v>9769903</v>
      </c>
      <c r="C20" s="374">
        <v>10722703</v>
      </c>
      <c r="D20" s="375">
        <v>10691224</v>
      </c>
      <c r="E20" s="771">
        <v>-3.0000000000000001E-3</v>
      </c>
      <c r="F20" s="983">
        <v>9.4E-2</v>
      </c>
      <c r="G20" s="7"/>
    </row>
    <row r="21" spans="1:7">
      <c r="A21" s="710" t="s">
        <v>225</v>
      </c>
      <c r="B21" s="672">
        <v>55691</v>
      </c>
      <c r="C21" s="374">
        <v>78187</v>
      </c>
      <c r="D21" s="375">
        <v>89702</v>
      </c>
      <c r="E21" s="771">
        <v>0.14699999999999999</v>
      </c>
      <c r="F21" s="983">
        <v>0.61099999999999999</v>
      </c>
      <c r="G21" s="7"/>
    </row>
    <row r="22" spans="1:7">
      <c r="A22" s="710" t="s">
        <v>631</v>
      </c>
      <c r="B22" s="672">
        <v>106703</v>
      </c>
      <c r="C22" s="374">
        <v>168936</v>
      </c>
      <c r="D22" s="375">
        <v>173208</v>
      </c>
      <c r="E22" s="771">
        <v>2.5000000000000001E-2</v>
      </c>
      <c r="F22" s="983">
        <v>0.623</v>
      </c>
      <c r="G22" s="7"/>
    </row>
    <row r="23" spans="1:7">
      <c r="A23" s="710" t="s">
        <v>531</v>
      </c>
      <c r="B23" s="672">
        <v>716332</v>
      </c>
      <c r="C23" s="374">
        <v>811553</v>
      </c>
      <c r="D23" s="375">
        <v>795200</v>
      </c>
      <c r="E23" s="771">
        <v>-0.02</v>
      </c>
      <c r="F23" s="983">
        <v>0.11</v>
      </c>
      <c r="G23" s="7"/>
    </row>
    <row r="24" spans="1:7">
      <c r="A24" s="858" t="s">
        <v>632</v>
      </c>
      <c r="B24" s="231">
        <v>10648630</v>
      </c>
      <c r="C24" s="985">
        <v>11781380</v>
      </c>
      <c r="D24" s="991">
        <v>11749334</v>
      </c>
      <c r="E24" s="987">
        <v>-3.0000000000000001E-3</v>
      </c>
      <c r="F24" s="234">
        <v>0.10299999999999999</v>
      </c>
      <c r="G24" s="7"/>
    </row>
    <row r="25" spans="1:7">
      <c r="A25" s="717"/>
      <c r="B25" s="917"/>
      <c r="C25" s="992"/>
      <c r="D25" s="994"/>
      <c r="E25" s="382"/>
      <c r="F25" s="383"/>
      <c r="G25" s="7"/>
    </row>
    <row r="26" spans="1:7">
      <c r="A26" s="984" t="s">
        <v>551</v>
      </c>
      <c r="B26" s="231">
        <v>710060</v>
      </c>
      <c r="C26" s="985">
        <v>691040</v>
      </c>
      <c r="D26" s="986">
        <v>720335</v>
      </c>
      <c r="E26" s="987">
        <v>4.2000000000000003E-2</v>
      </c>
      <c r="F26" s="234">
        <v>1.4E-2</v>
      </c>
      <c r="G26" s="7"/>
    </row>
    <row r="27" spans="1:7">
      <c r="A27" s="710"/>
      <c r="B27" s="917"/>
      <c r="C27" s="992"/>
      <c r="D27" s="994"/>
      <c r="E27" s="382"/>
      <c r="F27" s="383"/>
      <c r="G27" s="7"/>
    </row>
    <row r="28" spans="1:7" ht="15" thickBot="1">
      <c r="A28" s="995" t="s">
        <v>633</v>
      </c>
      <c r="B28" s="675">
        <v>11358690</v>
      </c>
      <c r="C28" s="774">
        <v>12472420</v>
      </c>
      <c r="D28" s="775">
        <v>12469669</v>
      </c>
      <c r="E28" s="996">
        <v>0</v>
      </c>
      <c r="F28" s="997">
        <v>9.8000000000000004E-2</v>
      </c>
      <c r="G28" s="7"/>
    </row>
    <row r="29" spans="1:7" ht="15" thickBot="1">
      <c r="A29" s="220"/>
      <c r="B29" s="382"/>
      <c r="C29" s="382"/>
      <c r="D29" s="382"/>
      <c r="E29" s="382"/>
      <c r="F29" s="382"/>
      <c r="G29" s="7"/>
    </row>
    <row r="30" spans="1:7">
      <c r="A30" s="207"/>
      <c r="B30" s="1411" t="s">
        <v>46</v>
      </c>
      <c r="C30" s="1412"/>
      <c r="D30" s="1413"/>
      <c r="E30" s="1411" t="s">
        <v>47</v>
      </c>
      <c r="F30" s="1413"/>
      <c r="G30" s="7"/>
    </row>
    <row r="31" spans="1:7" ht="15" thickBot="1">
      <c r="A31" s="973"/>
      <c r="B31" s="976" t="s">
        <v>29</v>
      </c>
      <c r="C31" s="998" t="s">
        <v>30</v>
      </c>
      <c r="D31" s="977" t="s">
        <v>31</v>
      </c>
      <c r="E31" s="248" t="s">
        <v>49</v>
      </c>
      <c r="F31" s="249" t="s">
        <v>50</v>
      </c>
      <c r="G31" s="7"/>
    </row>
    <row r="32" spans="1:7">
      <c r="A32" s="999" t="s">
        <v>634</v>
      </c>
      <c r="B32" s="1000">
        <v>86646</v>
      </c>
      <c r="C32" s="1001">
        <v>-79373</v>
      </c>
      <c r="D32" s="1002">
        <v>75189</v>
      </c>
      <c r="E32" s="769">
        <v>-1.9470000000000001</v>
      </c>
      <c r="F32" s="1003">
        <v>-0.13200000000000001</v>
      </c>
      <c r="G32" s="7"/>
    </row>
    <row r="33" spans="1:7" ht="27.6">
      <c r="A33" s="1004" t="s">
        <v>635</v>
      </c>
      <c r="B33" s="373">
        <v>-36010</v>
      </c>
      <c r="C33" s="374">
        <v>-36599</v>
      </c>
      <c r="D33" s="375">
        <v>-23581</v>
      </c>
      <c r="E33" s="771">
        <v>-0.35599999999999998</v>
      </c>
      <c r="F33" s="983">
        <v>-0.34499999999999997</v>
      </c>
      <c r="G33" s="7"/>
    </row>
    <row r="34" spans="1:7">
      <c r="A34" s="1005" t="s">
        <v>636</v>
      </c>
      <c r="B34" s="1006">
        <v>50636</v>
      </c>
      <c r="C34" s="985">
        <v>-115972</v>
      </c>
      <c r="D34" s="986">
        <v>51608</v>
      </c>
      <c r="E34" s="987">
        <v>-1.4450000000000001</v>
      </c>
      <c r="F34" s="234">
        <v>1.9E-2</v>
      </c>
      <c r="G34" s="7"/>
    </row>
    <row r="35" spans="1:7">
      <c r="A35" s="446" t="s">
        <v>298</v>
      </c>
      <c r="B35" s="373">
        <v>26452</v>
      </c>
      <c r="C35" s="374">
        <v>31187</v>
      </c>
      <c r="D35" s="375">
        <v>35623</v>
      </c>
      <c r="E35" s="771">
        <v>0.14199999999999999</v>
      </c>
      <c r="F35" s="983">
        <v>0.34699999999999998</v>
      </c>
      <c r="G35" s="7"/>
    </row>
    <row r="36" spans="1:7">
      <c r="A36" s="446" t="s">
        <v>58</v>
      </c>
      <c r="B36" s="373">
        <v>-64025</v>
      </c>
      <c r="C36" s="374">
        <v>-79517</v>
      </c>
      <c r="D36" s="375">
        <v>-64743</v>
      </c>
      <c r="E36" s="771">
        <v>-0.186</v>
      </c>
      <c r="F36" s="983">
        <v>1.0999999999999999E-2</v>
      </c>
      <c r="G36" s="7"/>
    </row>
    <row r="37" spans="1:7">
      <c r="A37" s="446" t="s">
        <v>637</v>
      </c>
      <c r="B37" s="381">
        <v>-27</v>
      </c>
      <c r="C37" s="382">
        <v>215</v>
      </c>
      <c r="D37" s="383">
        <v>-12</v>
      </c>
      <c r="E37" s="382" t="s">
        <v>638</v>
      </c>
      <c r="F37" s="383" t="s">
        <v>638</v>
      </c>
      <c r="G37" s="7"/>
    </row>
    <row r="38" spans="1:7">
      <c r="A38" s="446" t="s">
        <v>60</v>
      </c>
      <c r="B38" s="373">
        <v>-6207</v>
      </c>
      <c r="C38" s="374">
        <v>143500</v>
      </c>
      <c r="D38" s="375">
        <v>-11023</v>
      </c>
      <c r="E38" s="382" t="s">
        <v>638</v>
      </c>
      <c r="F38" s="383" t="s">
        <v>638</v>
      </c>
      <c r="G38" s="7"/>
    </row>
    <row r="39" spans="1:7" ht="15" thickBot="1">
      <c r="A39" s="1007" t="s">
        <v>61</v>
      </c>
      <c r="B39" s="773">
        <v>6829</v>
      </c>
      <c r="C39" s="774">
        <v>-20587</v>
      </c>
      <c r="D39" s="775">
        <v>11453</v>
      </c>
      <c r="E39" s="996">
        <v>1.556</v>
      </c>
      <c r="F39" s="997">
        <v>0.67700000000000005</v>
      </c>
      <c r="G39" s="7"/>
    </row>
    <row r="40" spans="1:7" ht="15" thickBot="1">
      <c r="A40" s="220"/>
      <c r="B40" s="382"/>
      <c r="C40" s="382"/>
      <c r="D40" s="382"/>
      <c r="E40" s="382"/>
      <c r="F40" s="382"/>
      <c r="G40" s="7"/>
    </row>
    <row r="41" spans="1:7">
      <c r="A41" s="642" t="s">
        <v>639</v>
      </c>
      <c r="B41" s="618">
        <v>0.56399999999999995</v>
      </c>
      <c r="C41" s="907" t="s">
        <v>638</v>
      </c>
      <c r="D41" s="906">
        <v>0.59699999999999998</v>
      </c>
      <c r="E41" s="907" t="s">
        <v>638</v>
      </c>
      <c r="F41" s="921" t="s">
        <v>638</v>
      </c>
      <c r="G41" s="7"/>
    </row>
    <row r="42" spans="1:7">
      <c r="A42" s="616" t="s">
        <v>41</v>
      </c>
      <c r="B42" s="531">
        <v>3.7999999999999999E-2</v>
      </c>
      <c r="C42" s="415">
        <v>-0.11899999999999999</v>
      </c>
      <c r="D42" s="592">
        <v>6.6000000000000003E-2</v>
      </c>
      <c r="E42" s="827" t="s">
        <v>640</v>
      </c>
      <c r="F42" s="874" t="s">
        <v>641</v>
      </c>
      <c r="G42" s="7"/>
    </row>
    <row r="43" spans="1:7">
      <c r="A43" s="982" t="s">
        <v>642</v>
      </c>
      <c r="B43" s="770">
        <v>0.81299999999999994</v>
      </c>
      <c r="C43" s="771">
        <v>0.82399999999999995</v>
      </c>
      <c r="D43" s="983">
        <v>0.82499999999999996</v>
      </c>
      <c r="E43" s="827" t="s">
        <v>643</v>
      </c>
      <c r="F43" s="874" t="s">
        <v>644</v>
      </c>
      <c r="G43" s="7"/>
    </row>
    <row r="44" spans="1:7">
      <c r="A44" s="446" t="s">
        <v>571</v>
      </c>
      <c r="B44" s="770">
        <v>1.8599999999999998E-2</v>
      </c>
      <c r="C44" s="771">
        <v>1.01E-2</v>
      </c>
      <c r="D44" s="983">
        <v>2.1399999999999999E-2</v>
      </c>
      <c r="E44" s="827" t="s">
        <v>645</v>
      </c>
      <c r="F44" s="874" t="s">
        <v>646</v>
      </c>
      <c r="G44" s="7"/>
    </row>
    <row r="45" spans="1:7">
      <c r="A45" s="446" t="s">
        <v>268</v>
      </c>
      <c r="B45" s="770">
        <v>2.1299999999999999E-2</v>
      </c>
      <c r="C45" s="771">
        <v>1.52E-2</v>
      </c>
      <c r="D45" s="983">
        <v>4.3900000000000002E-2</v>
      </c>
      <c r="E45" s="827" t="s">
        <v>647</v>
      </c>
      <c r="F45" s="874" t="s">
        <v>648</v>
      </c>
      <c r="G45" s="7"/>
    </row>
    <row r="46" spans="1:7">
      <c r="A46" s="446" t="s">
        <v>573</v>
      </c>
      <c r="B46" s="770">
        <v>1.7889999999999999</v>
      </c>
      <c r="C46" s="771">
        <v>6.8659999999999997</v>
      </c>
      <c r="D46" s="983">
        <v>2.585</v>
      </c>
      <c r="E46" s="827" t="s">
        <v>649</v>
      </c>
      <c r="F46" s="874" t="s">
        <v>650</v>
      </c>
      <c r="G46" s="7"/>
    </row>
    <row r="47" spans="1:7">
      <c r="A47" s="446" t="s">
        <v>574</v>
      </c>
      <c r="B47" s="770">
        <v>1.5580000000000001</v>
      </c>
      <c r="C47" s="771">
        <v>4.5679999999999996</v>
      </c>
      <c r="D47" s="983">
        <v>1.258</v>
      </c>
      <c r="E47" s="827" t="s">
        <v>651</v>
      </c>
      <c r="F47" s="874" t="s">
        <v>652</v>
      </c>
      <c r="G47" s="7"/>
    </row>
    <row r="48" spans="1:7">
      <c r="A48" s="446" t="s">
        <v>482</v>
      </c>
      <c r="B48" s="381" t="s">
        <v>653</v>
      </c>
      <c r="C48" s="382">
        <v>54</v>
      </c>
      <c r="D48" s="383">
        <v>54</v>
      </c>
      <c r="E48" s="382">
        <v>0</v>
      </c>
      <c r="F48" s="383">
        <v>0</v>
      </c>
      <c r="G48" s="7"/>
    </row>
    <row r="49" spans="1:7">
      <c r="A49" s="446" t="s">
        <v>654</v>
      </c>
      <c r="B49" s="381">
        <v>555</v>
      </c>
      <c r="C49" s="382">
        <v>851</v>
      </c>
      <c r="D49" s="383">
        <v>850</v>
      </c>
      <c r="E49" s="382">
        <v>-1</v>
      </c>
      <c r="F49" s="383">
        <v>295</v>
      </c>
      <c r="G49" s="7"/>
    </row>
    <row r="50" spans="1:7">
      <c r="A50" s="446" t="s">
        <v>655</v>
      </c>
      <c r="B50" s="381">
        <v>307</v>
      </c>
      <c r="C50" s="382">
        <v>310</v>
      </c>
      <c r="D50" s="383">
        <v>310</v>
      </c>
      <c r="E50" s="382">
        <v>0</v>
      </c>
      <c r="F50" s="383">
        <v>3</v>
      </c>
      <c r="G50" s="7"/>
    </row>
    <row r="51" spans="1:7" ht="15" thickBot="1">
      <c r="A51" s="482" t="s">
        <v>124</v>
      </c>
      <c r="B51" s="386">
        <v>1748</v>
      </c>
      <c r="C51" s="387">
        <v>1650</v>
      </c>
      <c r="D51" s="388">
        <v>1618</v>
      </c>
      <c r="E51" s="688">
        <v>-32</v>
      </c>
      <c r="F51" s="1008">
        <v>-130</v>
      </c>
      <c r="G51" s="7"/>
    </row>
    <row r="52" spans="1:7">
      <c r="A52" s="207"/>
      <c r="B52" s="973"/>
      <c r="C52" s="973"/>
      <c r="D52" s="973"/>
      <c r="E52" s="992"/>
      <c r="F52" s="992"/>
      <c r="G52" s="7"/>
    </row>
    <row r="53" spans="1:7">
      <c r="G53" s="7"/>
    </row>
    <row r="54" spans="1:7">
      <c r="G54" s="7"/>
    </row>
    <row r="55" spans="1:7">
      <c r="G55" s="7"/>
    </row>
    <row r="56" spans="1:7">
      <c r="G56" s="7"/>
    </row>
    <row r="57" spans="1:7">
      <c r="G57" s="7"/>
    </row>
  </sheetData>
  <mergeCells count="6">
    <mergeCell ref="B30:D30"/>
    <mergeCell ref="E30:F30"/>
    <mergeCell ref="A2:F2"/>
    <mergeCell ref="A1:F1"/>
    <mergeCell ref="B4:D4"/>
    <mergeCell ref="E4:F4"/>
  </mergeCells>
  <hyperlinks>
    <hyperlink ref="A3" location="Índice!A1" display="Volver al índice" xr:uid="{6B9E30FD-E8F8-4AA6-AFFC-B957F6D44F7D}"/>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92C2-BE1D-B144-816E-A15D8B2989BE}">
  <dimension ref="A1:F53"/>
  <sheetViews>
    <sheetView showGridLines="0" topLeftCell="A41" workbookViewId="0">
      <selection activeCell="A52" sqref="A52"/>
    </sheetView>
  </sheetViews>
  <sheetFormatPr baseColWidth="10" defaultColWidth="11.44140625" defaultRowHeight="14.4"/>
  <cols>
    <col min="1" max="1" width="48.44140625" customWidth="1"/>
  </cols>
  <sheetData>
    <row r="1" spans="1:6">
      <c r="A1" s="1347" t="s">
        <v>656</v>
      </c>
      <c r="B1" s="1347"/>
      <c r="C1" s="1347"/>
      <c r="D1" s="1347"/>
      <c r="E1" s="1347"/>
      <c r="F1" s="1347"/>
    </row>
    <row r="2" spans="1:6">
      <c r="A2" s="1347" t="s">
        <v>503</v>
      </c>
      <c r="B2" s="1347"/>
      <c r="C2" s="1347"/>
      <c r="D2" s="1347"/>
      <c r="E2" s="1347"/>
      <c r="F2" s="1347"/>
    </row>
    <row r="3" spans="1:6" ht="15" thickBot="1">
      <c r="A3" s="205" t="s">
        <v>51</v>
      </c>
      <c r="B3" s="971"/>
      <c r="C3" s="971"/>
      <c r="D3" s="971"/>
      <c r="E3" s="972"/>
      <c r="F3" s="972"/>
    </row>
    <row r="4" spans="1:6">
      <c r="A4" s="973"/>
      <c r="B4" s="1411" t="s">
        <v>168</v>
      </c>
      <c r="C4" s="1412"/>
      <c r="D4" s="1413"/>
      <c r="E4" s="1411" t="s">
        <v>623</v>
      </c>
      <c r="F4" s="1413"/>
    </row>
    <row r="5" spans="1:6" ht="15" thickBot="1">
      <c r="A5" s="220"/>
      <c r="B5" s="1009" t="s">
        <v>169</v>
      </c>
      <c r="C5" s="1010" t="s">
        <v>170</v>
      </c>
      <c r="D5" s="1011" t="s">
        <v>171</v>
      </c>
      <c r="E5" s="976" t="s">
        <v>49</v>
      </c>
      <c r="F5" s="977" t="s">
        <v>50</v>
      </c>
    </row>
    <row r="6" spans="1:6">
      <c r="A6" s="209" t="s">
        <v>505</v>
      </c>
      <c r="B6" s="979"/>
      <c r="C6" s="980"/>
      <c r="D6" s="981"/>
      <c r="E6" s="1012"/>
      <c r="F6" s="981"/>
    </row>
    <row r="7" spans="1:6">
      <c r="A7" s="1013" t="s">
        <v>172</v>
      </c>
      <c r="B7" s="373">
        <v>919001</v>
      </c>
      <c r="C7" s="671">
        <v>1861011</v>
      </c>
      <c r="D7" s="375">
        <v>1373259</v>
      </c>
      <c r="E7" s="770">
        <v>-0.26200000000000001</v>
      </c>
      <c r="F7" s="983">
        <v>0.49399999999999999</v>
      </c>
    </row>
    <row r="8" spans="1:6">
      <c r="A8" s="1013" t="s">
        <v>624</v>
      </c>
      <c r="B8" s="373">
        <v>1744788</v>
      </c>
      <c r="C8" s="671">
        <v>1435436</v>
      </c>
      <c r="D8" s="375">
        <v>1528708</v>
      </c>
      <c r="E8" s="770">
        <v>6.5000000000000002E-2</v>
      </c>
      <c r="F8" s="983">
        <v>-0.124</v>
      </c>
    </row>
    <row r="9" spans="1:6">
      <c r="A9" s="214" t="s">
        <v>39</v>
      </c>
      <c r="B9" s="1006">
        <v>10732068</v>
      </c>
      <c r="C9" s="232">
        <v>12928787</v>
      </c>
      <c r="D9" s="986">
        <v>12990370</v>
      </c>
      <c r="E9" s="233">
        <v>5.0000000000000001E-3</v>
      </c>
      <c r="F9" s="234">
        <v>0.21</v>
      </c>
    </row>
    <row r="10" spans="1:6">
      <c r="A10" s="1014" t="s">
        <v>514</v>
      </c>
      <c r="B10" s="373">
        <v>10061078</v>
      </c>
      <c r="C10" s="671">
        <v>11904708</v>
      </c>
      <c r="D10" s="375">
        <v>11724305</v>
      </c>
      <c r="E10" s="770">
        <v>-1.4999999999999999E-2</v>
      </c>
      <c r="F10" s="983">
        <v>0.16500000000000001</v>
      </c>
    </row>
    <row r="11" spans="1:6">
      <c r="A11" s="1014" t="s">
        <v>625</v>
      </c>
      <c r="B11" s="373">
        <v>574899</v>
      </c>
      <c r="C11" s="671">
        <v>913273</v>
      </c>
      <c r="D11" s="375">
        <v>1187277</v>
      </c>
      <c r="E11" s="770">
        <v>0.3</v>
      </c>
      <c r="F11" s="983">
        <v>1.0649999999999999</v>
      </c>
    </row>
    <row r="12" spans="1:6">
      <c r="A12" s="1014" t="s">
        <v>626</v>
      </c>
      <c r="B12" s="373">
        <v>96091</v>
      </c>
      <c r="C12" s="671">
        <v>110806</v>
      </c>
      <c r="D12" s="375">
        <v>78789</v>
      </c>
      <c r="E12" s="770">
        <v>-0.28899999999999998</v>
      </c>
      <c r="F12" s="983">
        <v>-0.18</v>
      </c>
    </row>
    <row r="13" spans="1:6">
      <c r="A13" s="1014" t="s">
        <v>627</v>
      </c>
      <c r="B13" s="373">
        <v>-1051741</v>
      </c>
      <c r="C13" s="671">
        <v>-1821546</v>
      </c>
      <c r="D13" s="375">
        <v>-1862739</v>
      </c>
      <c r="E13" s="770">
        <v>2.3E-2</v>
      </c>
      <c r="F13" s="983">
        <v>0.77100000000000002</v>
      </c>
    </row>
    <row r="14" spans="1:6">
      <c r="A14" s="228" t="s">
        <v>516</v>
      </c>
      <c r="B14" s="1006">
        <v>9680327</v>
      </c>
      <c r="C14" s="232">
        <v>11107241</v>
      </c>
      <c r="D14" s="986">
        <v>11127631</v>
      </c>
      <c r="E14" s="233">
        <v>2E-3</v>
      </c>
      <c r="F14" s="234">
        <v>0.15</v>
      </c>
    </row>
    <row r="15" spans="1:6">
      <c r="A15" s="274" t="s">
        <v>628</v>
      </c>
      <c r="B15" s="373">
        <v>166018</v>
      </c>
      <c r="C15" s="671">
        <v>165559</v>
      </c>
      <c r="D15" s="375">
        <v>151052</v>
      </c>
      <c r="E15" s="770">
        <v>-8.7999999999999995E-2</v>
      </c>
      <c r="F15" s="983">
        <v>-0.09</v>
      </c>
    </row>
    <row r="16" spans="1:6">
      <c r="A16" s="274" t="s">
        <v>547</v>
      </c>
      <c r="B16" s="373">
        <v>1018840</v>
      </c>
      <c r="C16" s="671">
        <v>1080247</v>
      </c>
      <c r="D16" s="375">
        <v>1120807</v>
      </c>
      <c r="E16" s="770">
        <v>3.7999999999999999E-2</v>
      </c>
      <c r="F16" s="983">
        <v>0.1</v>
      </c>
    </row>
    <row r="17" spans="1:6">
      <c r="A17" s="248" t="s">
        <v>629</v>
      </c>
      <c r="B17" s="1006">
        <v>13528974</v>
      </c>
      <c r="C17" s="232">
        <v>15649493</v>
      </c>
      <c r="D17" s="986">
        <v>15301458</v>
      </c>
      <c r="E17" s="233">
        <v>-2.1999999999999999E-2</v>
      </c>
      <c r="F17" s="234">
        <v>0.13100000000000001</v>
      </c>
    </row>
    <row r="18" spans="1:6">
      <c r="A18" s="248"/>
      <c r="B18" s="1015"/>
      <c r="C18" s="992"/>
      <c r="D18" s="994"/>
      <c r="E18" s="1015"/>
      <c r="F18" s="994"/>
    </row>
    <row r="19" spans="1:6">
      <c r="A19" s="228" t="s">
        <v>630</v>
      </c>
      <c r="B19" s="1015"/>
      <c r="C19" s="992"/>
      <c r="D19" s="994"/>
      <c r="E19" s="381"/>
      <c r="F19" s="994"/>
    </row>
    <row r="20" spans="1:6">
      <c r="A20" s="219" t="s">
        <v>65</v>
      </c>
      <c r="B20" s="373">
        <v>8366714</v>
      </c>
      <c r="C20" s="374">
        <v>8661124</v>
      </c>
      <c r="D20" s="375">
        <v>8371900</v>
      </c>
      <c r="E20" s="770">
        <v>-3.3000000000000002E-2</v>
      </c>
      <c r="F20" s="983">
        <v>1E-3</v>
      </c>
    </row>
    <row r="21" spans="1:6">
      <c r="A21" s="219" t="s">
        <v>225</v>
      </c>
      <c r="B21" s="373">
        <v>2235744</v>
      </c>
      <c r="C21" s="374">
        <v>1362275</v>
      </c>
      <c r="D21" s="375">
        <v>1423122</v>
      </c>
      <c r="E21" s="770">
        <v>4.4999999999999998E-2</v>
      </c>
      <c r="F21" s="983">
        <v>-0.36299999999999999</v>
      </c>
    </row>
    <row r="22" spans="1:6">
      <c r="A22" s="219" t="s">
        <v>631</v>
      </c>
      <c r="B22" s="373">
        <v>135262</v>
      </c>
      <c r="C22" s="374">
        <v>132687</v>
      </c>
      <c r="D22" s="375">
        <v>290524</v>
      </c>
      <c r="E22" s="770">
        <v>1.19</v>
      </c>
      <c r="F22" s="983">
        <v>1.1479999999999999</v>
      </c>
    </row>
    <row r="23" spans="1:6">
      <c r="A23" s="219" t="s">
        <v>531</v>
      </c>
      <c r="B23" s="373">
        <v>670371</v>
      </c>
      <c r="C23" s="374">
        <v>3383480</v>
      </c>
      <c r="D23" s="375">
        <v>3096616</v>
      </c>
      <c r="E23" s="770">
        <v>-8.5000000000000006E-2</v>
      </c>
      <c r="F23" s="983">
        <v>3.6190000000000002</v>
      </c>
    </row>
    <row r="24" spans="1:6">
      <c r="A24" s="248" t="s">
        <v>632</v>
      </c>
      <c r="B24" s="1006">
        <v>11408091</v>
      </c>
      <c r="C24" s="985">
        <v>13539566</v>
      </c>
      <c r="D24" s="986">
        <v>13182162</v>
      </c>
      <c r="E24" s="233">
        <v>-2.5999999999999999E-2</v>
      </c>
      <c r="F24" s="234">
        <v>0.156</v>
      </c>
    </row>
    <row r="25" spans="1:6">
      <c r="A25" s="1005"/>
      <c r="B25" s="1015"/>
      <c r="C25" s="992"/>
      <c r="D25" s="994"/>
      <c r="E25" s="381"/>
      <c r="F25" s="994"/>
    </row>
    <row r="26" spans="1:6">
      <c r="A26" s="214" t="s">
        <v>551</v>
      </c>
      <c r="B26" s="1006">
        <v>2120883</v>
      </c>
      <c r="C26" s="985">
        <v>2109927</v>
      </c>
      <c r="D26" s="986">
        <v>2119295</v>
      </c>
      <c r="E26" s="233">
        <v>4.0000000000000001E-3</v>
      </c>
      <c r="F26" s="234">
        <v>-1E-3</v>
      </c>
    </row>
    <row r="27" spans="1:6">
      <c r="A27" s="219"/>
      <c r="B27" s="1015"/>
      <c r="C27" s="992"/>
      <c r="D27" s="994"/>
      <c r="E27" s="381"/>
      <c r="F27" s="994"/>
    </row>
    <row r="28" spans="1:6" ht="15" thickBot="1">
      <c r="A28" s="1016" t="s">
        <v>633</v>
      </c>
      <c r="B28" s="773">
        <v>13528974</v>
      </c>
      <c r="C28" s="774">
        <v>15649493</v>
      </c>
      <c r="D28" s="775">
        <v>15301458</v>
      </c>
      <c r="E28" s="1017">
        <v>-2.1999999999999999E-2</v>
      </c>
      <c r="F28" s="997">
        <v>0.13100000000000001</v>
      </c>
    </row>
    <row r="29" spans="1:6" ht="15" thickBot="1">
      <c r="A29" s="207"/>
      <c r="B29" s="992"/>
      <c r="C29" s="992"/>
      <c r="D29" s="992"/>
      <c r="E29" s="992"/>
      <c r="F29" s="992"/>
    </row>
    <row r="30" spans="1:6">
      <c r="A30" s="207"/>
      <c r="B30" s="1411" t="s">
        <v>46</v>
      </c>
      <c r="C30" s="1412"/>
      <c r="D30" s="1413"/>
      <c r="E30" s="1411" t="s">
        <v>47</v>
      </c>
      <c r="F30" s="1413"/>
    </row>
    <row r="31" spans="1:6" ht="15" thickBot="1">
      <c r="A31" s="973"/>
      <c r="B31" s="248" t="s">
        <v>29</v>
      </c>
      <c r="C31" s="207" t="s">
        <v>30</v>
      </c>
      <c r="D31" s="249" t="s">
        <v>31</v>
      </c>
      <c r="E31" s="248" t="s">
        <v>49</v>
      </c>
      <c r="F31" s="249" t="s">
        <v>50</v>
      </c>
    </row>
    <row r="32" spans="1:6">
      <c r="A32" s="999" t="s">
        <v>634</v>
      </c>
      <c r="B32" s="1000">
        <v>485079</v>
      </c>
      <c r="C32" s="1001">
        <v>386545</v>
      </c>
      <c r="D32" s="1002">
        <v>403407</v>
      </c>
      <c r="E32" s="768">
        <v>4.3999999999999997E-2</v>
      </c>
      <c r="F32" s="1003">
        <v>-0.16800000000000001</v>
      </c>
    </row>
    <row r="33" spans="1:6" ht="27.6">
      <c r="A33" s="1004" t="s">
        <v>635</v>
      </c>
      <c r="B33" s="373">
        <v>-179839</v>
      </c>
      <c r="C33" s="374">
        <v>-117946</v>
      </c>
      <c r="D33" s="375">
        <v>-138718</v>
      </c>
      <c r="E33" s="770">
        <v>0.17599999999999999</v>
      </c>
      <c r="F33" s="983">
        <v>-0.22900000000000001</v>
      </c>
    </row>
    <row r="34" spans="1:6">
      <c r="A34" s="1005" t="s">
        <v>636</v>
      </c>
      <c r="B34" s="1006">
        <v>305240</v>
      </c>
      <c r="C34" s="985">
        <v>268599</v>
      </c>
      <c r="D34" s="986">
        <v>264689</v>
      </c>
      <c r="E34" s="233">
        <v>-1.4999999999999999E-2</v>
      </c>
      <c r="F34" s="234">
        <v>-0.13300000000000001</v>
      </c>
    </row>
    <row r="35" spans="1:6" ht="16.2">
      <c r="A35" s="446" t="s">
        <v>912</v>
      </c>
      <c r="B35" s="373">
        <v>40838</v>
      </c>
      <c r="C35" s="374">
        <v>59491</v>
      </c>
      <c r="D35" s="375">
        <v>28339</v>
      </c>
      <c r="E35" s="770">
        <v>-0.52400000000000002</v>
      </c>
      <c r="F35" s="983">
        <v>-0.30599999999999999</v>
      </c>
    </row>
    <row r="36" spans="1:6" ht="16.2">
      <c r="A36" s="446" t="s">
        <v>913</v>
      </c>
      <c r="B36" s="373">
        <v>-294967</v>
      </c>
      <c r="C36" s="374">
        <v>-277169</v>
      </c>
      <c r="D36" s="375">
        <v>-268751</v>
      </c>
      <c r="E36" s="770">
        <v>-0.03</v>
      </c>
      <c r="F36" s="983">
        <v>-8.8999999999999996E-2</v>
      </c>
    </row>
    <row r="37" spans="1:6">
      <c r="A37" s="446" t="s">
        <v>637</v>
      </c>
      <c r="B37" s="381" t="s">
        <v>218</v>
      </c>
      <c r="C37" s="382" t="s">
        <v>218</v>
      </c>
      <c r="D37" s="383" t="s">
        <v>218</v>
      </c>
      <c r="E37" s="770">
        <v>0</v>
      </c>
      <c r="F37" s="983">
        <v>0</v>
      </c>
    </row>
    <row r="38" spans="1:6">
      <c r="A38" s="446" t="s">
        <v>60</v>
      </c>
      <c r="B38" s="373">
        <v>-17016</v>
      </c>
      <c r="C38" s="374">
        <v>-27942</v>
      </c>
      <c r="D38" s="375">
        <v>-10222</v>
      </c>
      <c r="E38" s="770">
        <v>-0.63400000000000001</v>
      </c>
      <c r="F38" s="983">
        <v>-0.39900000000000002</v>
      </c>
    </row>
    <row r="39" spans="1:6" ht="15" thickBot="1">
      <c r="A39" s="1007" t="s">
        <v>61</v>
      </c>
      <c r="B39" s="773">
        <v>34095</v>
      </c>
      <c r="C39" s="774">
        <v>22979</v>
      </c>
      <c r="D39" s="775">
        <v>14055</v>
      </c>
      <c r="E39" s="1017">
        <v>-0.38800000000000001</v>
      </c>
      <c r="F39" s="997">
        <v>-0.58799999999999997</v>
      </c>
    </row>
    <row r="40" spans="1:6" ht="15" thickBot="1">
      <c r="A40" s="238"/>
      <c r="B40" s="992"/>
      <c r="C40" s="992"/>
      <c r="D40" s="992"/>
      <c r="E40" s="992"/>
      <c r="F40" s="992"/>
    </row>
    <row r="41" spans="1:6">
      <c r="A41" s="642" t="s">
        <v>657</v>
      </c>
      <c r="B41" s="618">
        <v>0.55600000000000005</v>
      </c>
      <c r="C41" s="619">
        <v>0.55700000000000005</v>
      </c>
      <c r="D41" s="921" t="s">
        <v>658</v>
      </c>
      <c r="E41" s="1018" t="s">
        <v>659</v>
      </c>
      <c r="F41" s="921" t="s">
        <v>660</v>
      </c>
    </row>
    <row r="42" spans="1:6" ht="16.2">
      <c r="A42" s="616" t="s">
        <v>914</v>
      </c>
      <c r="B42" s="531">
        <v>6.5000000000000002E-2</v>
      </c>
      <c r="C42" s="415">
        <v>4.8000000000000001E-2</v>
      </c>
      <c r="D42" s="592">
        <v>2.7E-2</v>
      </c>
      <c r="E42" s="875" t="s">
        <v>661</v>
      </c>
      <c r="F42" s="874" t="s">
        <v>662</v>
      </c>
    </row>
    <row r="43" spans="1:6" ht="16.2">
      <c r="A43" s="616" t="s">
        <v>915</v>
      </c>
      <c r="B43" s="531">
        <v>6.0999999999999999E-2</v>
      </c>
      <c r="C43" s="415">
        <v>4.4999999999999998E-2</v>
      </c>
      <c r="D43" s="592">
        <v>2.5000000000000001E-2</v>
      </c>
      <c r="E43" s="875" t="s">
        <v>663</v>
      </c>
      <c r="F43" s="874" t="s">
        <v>664</v>
      </c>
    </row>
    <row r="44" spans="1:6">
      <c r="A44" s="1013" t="s">
        <v>642</v>
      </c>
      <c r="B44" s="531">
        <v>1.2829999999999999</v>
      </c>
      <c r="C44" s="415">
        <v>1.4930000000000001</v>
      </c>
      <c r="D44" s="592">
        <v>1.552</v>
      </c>
      <c r="E44" s="875" t="s">
        <v>397</v>
      </c>
      <c r="F44" s="874" t="s">
        <v>665</v>
      </c>
    </row>
    <row r="45" spans="1:6">
      <c r="A45" s="446" t="s">
        <v>571</v>
      </c>
      <c r="B45" s="531">
        <v>5.3999999999999999E-2</v>
      </c>
      <c r="C45" s="415">
        <v>7.0999999999999994E-2</v>
      </c>
      <c r="D45" s="592">
        <v>9.0999999999999998E-2</v>
      </c>
      <c r="E45" s="875" t="s">
        <v>666</v>
      </c>
      <c r="F45" s="874" t="s">
        <v>667</v>
      </c>
    </row>
    <row r="46" spans="1:6">
      <c r="A46" s="446" t="s">
        <v>268</v>
      </c>
      <c r="B46" s="531">
        <v>6.3E-2</v>
      </c>
      <c r="C46" s="415">
        <v>7.9000000000000001E-2</v>
      </c>
      <c r="D46" s="592">
        <v>9.7000000000000003E-2</v>
      </c>
      <c r="E46" s="875" t="s">
        <v>668</v>
      </c>
      <c r="F46" s="874" t="s">
        <v>669</v>
      </c>
    </row>
    <row r="47" spans="1:6">
      <c r="A47" s="446" t="s">
        <v>573</v>
      </c>
      <c r="B47" s="531">
        <v>1.829</v>
      </c>
      <c r="C47" s="415">
        <v>1.9950000000000001</v>
      </c>
      <c r="D47" s="592">
        <v>1.569</v>
      </c>
      <c r="E47" s="875" t="s">
        <v>670</v>
      </c>
      <c r="F47" s="383" t="s">
        <v>671</v>
      </c>
    </row>
    <row r="48" spans="1:6">
      <c r="A48" s="446" t="s">
        <v>574</v>
      </c>
      <c r="B48" s="531">
        <v>1.5669999999999999</v>
      </c>
      <c r="C48" s="415">
        <v>1.7789999999999999</v>
      </c>
      <c r="D48" s="592">
        <v>1.4710000000000001</v>
      </c>
      <c r="E48" s="875" t="s">
        <v>672</v>
      </c>
      <c r="F48" s="874" t="s">
        <v>276</v>
      </c>
    </row>
    <row r="49" spans="1:6" ht="16.2">
      <c r="A49" s="446" t="s">
        <v>916</v>
      </c>
      <c r="B49" s="875" t="s">
        <v>673</v>
      </c>
      <c r="C49" s="827">
        <v>323</v>
      </c>
      <c r="D49" s="874">
        <v>317</v>
      </c>
      <c r="E49" s="875">
        <v>-6</v>
      </c>
      <c r="F49" s="874">
        <v>-8</v>
      </c>
    </row>
    <row r="50" spans="1:6" ht="15" thickBot="1">
      <c r="A50" s="482" t="s">
        <v>124</v>
      </c>
      <c r="B50" s="1019">
        <v>11656</v>
      </c>
      <c r="C50" s="880">
        <v>10781</v>
      </c>
      <c r="D50" s="881">
        <v>10483</v>
      </c>
      <c r="E50" s="878">
        <v>-298</v>
      </c>
      <c r="F50" s="881">
        <v>-1173</v>
      </c>
    </row>
    <row r="51" spans="1:6">
      <c r="A51" s="220"/>
      <c r="B51" s="220"/>
      <c r="C51" s="220"/>
      <c r="D51" s="220"/>
      <c r="E51" s="382"/>
      <c r="F51" s="382"/>
    </row>
    <row r="52" spans="1:6">
      <c r="A52" s="252" t="s">
        <v>674</v>
      </c>
      <c r="B52" s="220"/>
      <c r="C52" s="220"/>
      <c r="D52" s="220"/>
      <c r="E52" s="382"/>
      <c r="F52" s="382"/>
    </row>
    <row r="53" spans="1:6">
      <c r="B53" s="41"/>
      <c r="C53" s="41"/>
      <c r="D53" s="41"/>
      <c r="E53" s="43"/>
      <c r="F53" s="43"/>
    </row>
  </sheetData>
  <mergeCells count="6">
    <mergeCell ref="B30:D30"/>
    <mergeCell ref="E30:F30"/>
    <mergeCell ref="A2:F2"/>
    <mergeCell ref="A1:F1"/>
    <mergeCell ref="B4:D4"/>
    <mergeCell ref="E4:F4"/>
  </mergeCells>
  <hyperlinks>
    <hyperlink ref="A3" location="Índice!A1" display="Volver al índice" xr:uid="{7BAA2DFB-7535-46FA-85AB-7C7E16F98903}"/>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718D-9884-814E-A513-4D420629E097}">
  <dimension ref="A1:G18"/>
  <sheetViews>
    <sheetView showGridLines="0" workbookViewId="0">
      <selection activeCell="A18" sqref="A18:XFD18"/>
    </sheetView>
  </sheetViews>
  <sheetFormatPr baseColWidth="10" defaultColWidth="11.44140625" defaultRowHeight="14.4"/>
  <cols>
    <col min="1" max="1" width="33.44140625" bestFit="1" customWidth="1"/>
  </cols>
  <sheetData>
    <row r="1" spans="1:7" s="258" customFormat="1" ht="13.8">
      <c r="A1" s="359" t="s">
        <v>675</v>
      </c>
      <c r="B1" s="1429" t="s">
        <v>46</v>
      </c>
      <c r="C1" s="1430"/>
      <c r="D1" s="1431"/>
      <c r="E1" s="1432" t="s">
        <v>676</v>
      </c>
      <c r="F1" s="1433"/>
      <c r="G1" s="1020"/>
    </row>
    <row r="2" spans="1:7" s="258" customFormat="1" ht="13.8">
      <c r="A2" s="782" t="s">
        <v>48</v>
      </c>
      <c r="B2" s="362" t="s">
        <v>677</v>
      </c>
      <c r="C2" s="163" t="s">
        <v>678</v>
      </c>
      <c r="D2" s="363" t="s">
        <v>30</v>
      </c>
      <c r="E2" s="1021">
        <v>2019</v>
      </c>
      <c r="F2" s="1022">
        <v>2020</v>
      </c>
      <c r="G2" s="1020"/>
    </row>
    <row r="3" spans="1:7" s="258" customFormat="1" thickBot="1">
      <c r="A3" s="205" t="s">
        <v>51</v>
      </c>
      <c r="B3" s="499"/>
      <c r="C3" s="500"/>
      <c r="D3" s="501"/>
      <c r="E3" s="636"/>
      <c r="F3" s="1023"/>
      <c r="G3" s="1020"/>
    </row>
    <row r="4" spans="1:7" s="258" customFormat="1" ht="13.8">
      <c r="A4" s="785" t="s">
        <v>679</v>
      </c>
      <c r="B4" s="1024">
        <v>13735</v>
      </c>
      <c r="C4" s="831">
        <v>19349</v>
      </c>
      <c r="D4" s="831">
        <v>23087</v>
      </c>
      <c r="E4" s="937">
        <v>0.193</v>
      </c>
      <c r="F4" s="1025">
        <v>0.68</v>
      </c>
      <c r="G4" s="1020"/>
    </row>
    <row r="5" spans="1:7" s="258" customFormat="1" ht="13.8">
      <c r="A5" s="785" t="s">
        <v>298</v>
      </c>
      <c r="B5" s="1024">
        <v>133318</v>
      </c>
      <c r="C5" s="831">
        <v>302575</v>
      </c>
      <c r="D5" s="831">
        <v>178065</v>
      </c>
      <c r="E5" s="937">
        <v>-0.41199999999999998</v>
      </c>
      <c r="F5" s="1026">
        <v>0.33600000000000002</v>
      </c>
      <c r="G5" s="1020"/>
    </row>
    <row r="6" spans="1:7" s="258" customFormat="1" ht="13.8">
      <c r="A6" s="1027" t="s">
        <v>680</v>
      </c>
      <c r="B6" s="1024">
        <v>112658</v>
      </c>
      <c r="C6" s="831">
        <v>156753</v>
      </c>
      <c r="D6" s="831">
        <v>147594</v>
      </c>
      <c r="E6" s="937">
        <v>-5.8000000000000003E-2</v>
      </c>
      <c r="F6" s="1026">
        <v>0.31</v>
      </c>
      <c r="G6" s="1020"/>
    </row>
    <row r="7" spans="1:7" s="258" customFormat="1" ht="13.8">
      <c r="A7" s="1027" t="s">
        <v>300</v>
      </c>
      <c r="B7" s="1024">
        <v>-5406</v>
      </c>
      <c r="C7" s="831">
        <v>-21862</v>
      </c>
      <c r="D7" s="831">
        <v>12288</v>
      </c>
      <c r="E7" s="1028" t="s">
        <v>57</v>
      </c>
      <c r="F7" s="1029" t="s">
        <v>57</v>
      </c>
      <c r="G7" s="1020"/>
    </row>
    <row r="8" spans="1:7" s="258" customFormat="1" ht="13.8">
      <c r="A8" s="1027" t="s">
        <v>681</v>
      </c>
      <c r="B8" s="1024">
        <v>-25193</v>
      </c>
      <c r="C8" s="831">
        <v>101559</v>
      </c>
      <c r="D8" s="831">
        <v>-44052</v>
      </c>
      <c r="E8" s="1028" t="s">
        <v>57</v>
      </c>
      <c r="F8" s="1026">
        <v>0.749</v>
      </c>
      <c r="G8" s="1020"/>
    </row>
    <row r="9" spans="1:7" s="258" customFormat="1" ht="13.8">
      <c r="A9" s="1027" t="s">
        <v>682</v>
      </c>
      <c r="B9" s="1024">
        <v>35957</v>
      </c>
      <c r="C9" s="831">
        <v>13027</v>
      </c>
      <c r="D9" s="831">
        <v>56265</v>
      </c>
      <c r="E9" s="937">
        <v>3.319</v>
      </c>
      <c r="F9" s="1026">
        <v>0.56499999999999995</v>
      </c>
      <c r="G9" s="1020"/>
    </row>
    <row r="10" spans="1:7" s="258" customFormat="1" ht="13.8">
      <c r="A10" s="1027" t="s">
        <v>683</v>
      </c>
      <c r="B10" s="1028">
        <v>170</v>
      </c>
      <c r="C10" s="831">
        <v>5671</v>
      </c>
      <c r="D10" s="831">
        <v>-1001</v>
      </c>
      <c r="E10" s="1028" t="s">
        <v>57</v>
      </c>
      <c r="F10" s="1029" t="s">
        <v>57</v>
      </c>
      <c r="G10" s="1020"/>
    </row>
    <row r="11" spans="1:7" s="258" customFormat="1" ht="13.8">
      <c r="A11" s="1027" t="s">
        <v>55</v>
      </c>
      <c r="B11" s="1024">
        <v>15132</v>
      </c>
      <c r="C11" s="831">
        <v>47427</v>
      </c>
      <c r="D11" s="831">
        <v>6971</v>
      </c>
      <c r="E11" s="937">
        <v>-0.85299999999999998</v>
      </c>
      <c r="F11" s="1026">
        <v>-0.53900000000000003</v>
      </c>
      <c r="G11" s="1020"/>
    </row>
    <row r="12" spans="1:7" s="258" customFormat="1" ht="16.2">
      <c r="A12" s="1030" t="s">
        <v>917</v>
      </c>
      <c r="B12" s="1024">
        <v>-144873</v>
      </c>
      <c r="C12" s="831">
        <v>-225503</v>
      </c>
      <c r="D12" s="831">
        <v>-156685</v>
      </c>
      <c r="E12" s="937">
        <v>-0.30499999999999999</v>
      </c>
      <c r="F12" s="1026">
        <v>8.2000000000000003E-2</v>
      </c>
      <c r="G12" s="1020"/>
    </row>
    <row r="13" spans="1:7" s="258" customFormat="1" ht="13.8">
      <c r="A13" s="1031" t="s">
        <v>684</v>
      </c>
      <c r="B13" s="1032">
        <v>2180</v>
      </c>
      <c r="C13" s="1033">
        <v>96421</v>
      </c>
      <c r="D13" s="1033">
        <v>44467</v>
      </c>
      <c r="E13" s="1034">
        <v>-0.53900000000000003</v>
      </c>
      <c r="F13" s="1035" t="s">
        <v>57</v>
      </c>
      <c r="G13" s="1020"/>
    </row>
    <row r="14" spans="1:7" s="258" customFormat="1" ht="13.8">
      <c r="A14" s="1036" t="s">
        <v>60</v>
      </c>
      <c r="B14" s="1024">
        <v>-2301</v>
      </c>
      <c r="C14" s="831">
        <v>-12595</v>
      </c>
      <c r="D14" s="831">
        <v>-7137</v>
      </c>
      <c r="E14" s="937">
        <v>-0.433</v>
      </c>
      <c r="F14" s="1026">
        <v>2.1019999999999999</v>
      </c>
      <c r="G14" s="1020"/>
    </row>
    <row r="15" spans="1:7" s="258" customFormat="1" ht="13.8">
      <c r="A15" s="1030" t="s">
        <v>685</v>
      </c>
      <c r="B15" s="1028">
        <v>32</v>
      </c>
      <c r="C15" s="1037">
        <v>453</v>
      </c>
      <c r="D15" s="1037">
        <v>629</v>
      </c>
      <c r="E15" s="937">
        <v>0.38900000000000001</v>
      </c>
      <c r="F15" s="1029" t="s">
        <v>57</v>
      </c>
      <c r="G15" s="1020"/>
    </row>
    <row r="16" spans="1:7" s="258" customFormat="1" thickBot="1">
      <c r="A16" s="1038" t="s">
        <v>61</v>
      </c>
      <c r="B16" s="1039">
        <v>-153</v>
      </c>
      <c r="C16" s="1040">
        <v>83373</v>
      </c>
      <c r="D16" s="1040">
        <v>36701</v>
      </c>
      <c r="E16" s="1041">
        <v>-0.56000000000000005</v>
      </c>
      <c r="F16" s="1042" t="s">
        <v>57</v>
      </c>
      <c r="G16" s="1020"/>
    </row>
    <row r="17" spans="1:7" s="258" customFormat="1" ht="13.8">
      <c r="A17" s="1434" t="s">
        <v>686</v>
      </c>
      <c r="B17" s="1434"/>
      <c r="C17" s="1434"/>
      <c r="D17" s="1434"/>
      <c r="E17" s="1043"/>
      <c r="F17" s="1043"/>
      <c r="G17" s="1043"/>
    </row>
    <row r="18" spans="1:7" s="258" customFormat="1" ht="33" customHeight="1">
      <c r="A18" s="1312" t="s">
        <v>687</v>
      </c>
      <c r="B18" s="1312"/>
      <c r="C18" s="1312"/>
      <c r="D18" s="1312"/>
      <c r="E18" s="1312"/>
      <c r="F18" s="1312"/>
      <c r="G18" s="1043"/>
    </row>
  </sheetData>
  <mergeCells count="4">
    <mergeCell ref="B1:D1"/>
    <mergeCell ref="E1:F1"/>
    <mergeCell ref="A17:D17"/>
    <mergeCell ref="A18:F18"/>
  </mergeCells>
  <hyperlinks>
    <hyperlink ref="A3" location="Índice!A1" display="Volver al índice" xr:uid="{FCFDF3F0-16D6-44FD-977F-1F4778C0990F}"/>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4A0F-F90C-2B4F-A9A3-C090D8A1B0A4}">
  <dimension ref="A1:H75"/>
  <sheetViews>
    <sheetView showGridLines="0" topLeftCell="A54" zoomScale="70" zoomScaleNormal="70" workbookViewId="0">
      <selection activeCell="G25" sqref="G25"/>
    </sheetView>
  </sheetViews>
  <sheetFormatPr baseColWidth="10" defaultColWidth="11.44140625" defaultRowHeight="14.4"/>
  <cols>
    <col min="1" max="1" width="25.77734375" style="7" customWidth="1"/>
    <col min="2" max="2" width="10.88671875" style="7" bestFit="1" customWidth="1"/>
    <col min="3" max="3" width="12.44140625" style="7" customWidth="1"/>
    <col min="4" max="6" width="11.77734375" style="12" bestFit="1" customWidth="1"/>
    <col min="7" max="8" width="10.88671875" style="12" bestFit="1" customWidth="1"/>
  </cols>
  <sheetData>
    <row r="1" spans="1:8">
      <c r="A1" s="1442" t="s">
        <v>688</v>
      </c>
      <c r="B1" s="1442"/>
      <c r="C1" s="1442"/>
      <c r="D1" s="1442"/>
      <c r="E1" s="1442"/>
      <c r="F1" s="1442"/>
      <c r="G1" s="1442"/>
      <c r="H1" s="1442"/>
    </row>
    <row r="2" spans="1:8">
      <c r="A2" s="1443" t="s">
        <v>689</v>
      </c>
      <c r="B2" s="1443"/>
      <c r="C2" s="1443"/>
      <c r="D2" s="1443"/>
      <c r="E2" s="1443"/>
      <c r="F2" s="1443"/>
      <c r="G2" s="1443"/>
      <c r="H2" s="1443"/>
    </row>
    <row r="3" spans="1:8" ht="15" thickBot="1">
      <c r="A3" s="162" t="s">
        <v>51</v>
      </c>
      <c r="B3" s="1044"/>
      <c r="C3" s="1044"/>
      <c r="D3" s="1045"/>
      <c r="E3" s="1045"/>
      <c r="F3" s="1045"/>
      <c r="G3" s="1046"/>
      <c r="H3" s="1046"/>
    </row>
    <row r="4" spans="1:8">
      <c r="A4" s="1047"/>
      <c r="B4" s="1047"/>
      <c r="C4" s="1047"/>
      <c r="D4" s="1444" t="s">
        <v>46</v>
      </c>
      <c r="E4" s="1445"/>
      <c r="F4" s="1446"/>
      <c r="G4" s="1447" t="s">
        <v>47</v>
      </c>
      <c r="H4" s="1448"/>
    </row>
    <row r="5" spans="1:8" ht="15" thickBot="1">
      <c r="A5" s="1048"/>
      <c r="B5" s="1048"/>
      <c r="C5" s="1048"/>
      <c r="D5" s="1049" t="s">
        <v>169</v>
      </c>
      <c r="E5" s="1050" t="s">
        <v>170</v>
      </c>
      <c r="F5" s="1051" t="s">
        <v>171</v>
      </c>
      <c r="G5" s="1052" t="s">
        <v>49</v>
      </c>
      <c r="H5" s="1053" t="s">
        <v>50</v>
      </c>
    </row>
    <row r="6" spans="1:8">
      <c r="A6" s="1054" t="s">
        <v>690</v>
      </c>
      <c r="B6" s="1055"/>
      <c r="C6" s="1056"/>
      <c r="D6" s="1057">
        <v>13729726.182646357</v>
      </c>
      <c r="E6" s="1058">
        <v>16021596.663274817</v>
      </c>
      <c r="F6" s="1059">
        <v>15743014.328416653</v>
      </c>
      <c r="G6" s="1060">
        <f>IF(F6/E6-1&gt;5, "N/A",F6/E6-1)</f>
        <v>-1.7387925854901787E-2</v>
      </c>
      <c r="H6" s="1061">
        <f>IF(F6/D6-1&gt;5,"N/A",F6/D6-1)</f>
        <v>0.14663716661115833</v>
      </c>
    </row>
    <row r="7" spans="1:8">
      <c r="A7" s="1062" t="s">
        <v>691</v>
      </c>
      <c r="B7" s="1063"/>
      <c r="C7" s="1064"/>
      <c r="D7" s="1065">
        <v>10586838.057905952</v>
      </c>
      <c r="E7" s="1066">
        <v>12348184.879212271</v>
      </c>
      <c r="F7" s="1067">
        <v>12210159.744094605</v>
      </c>
      <c r="G7" s="1060">
        <f>IF(F7/E7-1&gt;5, "N/A",F7/E7-1)</f>
        <v>-1.1177767134830208E-2</v>
      </c>
      <c r="H7" s="1068">
        <f>IF(F7/D7-1&gt;5,"N/A",F7/D7-1)</f>
        <v>0.15333394893826702</v>
      </c>
    </row>
    <row r="8" spans="1:8">
      <c r="A8" s="1054" t="s">
        <v>692</v>
      </c>
      <c r="B8" s="1055"/>
      <c r="C8" s="1056"/>
      <c r="D8" s="1069">
        <v>9980047.0634520091</v>
      </c>
      <c r="E8" s="1070">
        <v>11694652.977438578</v>
      </c>
      <c r="F8" s="1071">
        <v>11826777.595315188</v>
      </c>
      <c r="G8" s="1060">
        <f>IF(F8/E8-1&gt;5, "N/A",F8/E8-1)</f>
        <v>1.1297865625556014E-2</v>
      </c>
      <c r="H8" s="1068">
        <f>IF(F8/D8-1&gt;5,"N/A",F8/D8-1)</f>
        <v>0.1850422668472278</v>
      </c>
    </row>
    <row r="9" spans="1:8" ht="15" thickBot="1">
      <c r="A9" s="1072" t="s">
        <v>693</v>
      </c>
      <c r="B9" s="1048"/>
      <c r="C9" s="1073"/>
      <c r="D9" s="1074">
        <v>2724094.6228300002</v>
      </c>
      <c r="E9" s="1075">
        <v>2971336.6778099998</v>
      </c>
      <c r="F9" s="1076">
        <v>2374370.8293299996</v>
      </c>
      <c r="G9" s="1077">
        <f>IF(F9/E9-1&gt;5, "N/A",F9/E9-1)</f>
        <v>-0.20090818147204681</v>
      </c>
      <c r="H9" s="1078">
        <f>IF(F9/D9-1&gt;5,"N/A",F9/D9-1)</f>
        <v>-0.12838166140377327</v>
      </c>
    </row>
    <row r="10" spans="1:8" ht="15" thickBot="1">
      <c r="A10" s="1079"/>
      <c r="B10" s="1080"/>
      <c r="C10" s="1080"/>
      <c r="D10" s="1081"/>
      <c r="E10" s="1081"/>
      <c r="F10" s="1081"/>
      <c r="G10" s="1082"/>
      <c r="H10" s="1082"/>
    </row>
    <row r="11" spans="1:8">
      <c r="A11" s="1083"/>
      <c r="B11" s="1080"/>
      <c r="C11" s="1080"/>
      <c r="D11" s="1449" t="s">
        <v>46</v>
      </c>
      <c r="E11" s="1450"/>
      <c r="F11" s="1451"/>
      <c r="G11" s="1447" t="s">
        <v>47</v>
      </c>
      <c r="H11" s="1448"/>
    </row>
    <row r="12" spans="1:8" ht="15" thickBot="1">
      <c r="A12" s="1083"/>
      <c r="B12" s="1080"/>
      <c r="C12" s="1080"/>
      <c r="D12" s="1084" t="s">
        <v>29</v>
      </c>
      <c r="E12" s="1085" t="s">
        <v>30</v>
      </c>
      <c r="F12" s="1086" t="s">
        <v>31</v>
      </c>
      <c r="G12" s="1087" t="s">
        <v>49</v>
      </c>
      <c r="H12" s="1053" t="s">
        <v>50</v>
      </c>
    </row>
    <row r="13" spans="1:8">
      <c r="A13" s="1088" t="s">
        <v>694</v>
      </c>
      <c r="B13" s="1089"/>
      <c r="C13" s="1090"/>
      <c r="D13" s="1091">
        <v>640706.96077177837</v>
      </c>
      <c r="E13" s="1092">
        <v>657373.0272288702</v>
      </c>
      <c r="F13" s="1093">
        <v>651510.11994005623</v>
      </c>
      <c r="G13" s="1094">
        <f t="shared" ref="G13:G17" si="0">IF(F13/E13-1&gt;5, "N/A",F13/E13-1)</f>
        <v>-8.9186915890492324E-3</v>
      </c>
      <c r="H13" s="1095">
        <f t="shared" ref="H13:H17" si="1">IF(F13/D13-1&gt;5,"N/A",F13/D13-1)</f>
        <v>1.6861310754708647E-2</v>
      </c>
    </row>
    <row r="14" spans="1:8">
      <c r="A14" s="1096" t="s">
        <v>324</v>
      </c>
      <c r="B14" s="1080"/>
      <c r="C14" s="1097"/>
      <c r="D14" s="1098">
        <v>-383524.71967441071</v>
      </c>
      <c r="E14" s="1098">
        <v>-495531.73846912524</v>
      </c>
      <c r="F14" s="1099">
        <v>-627790.74184779846</v>
      </c>
      <c r="G14" s="1100">
        <f>-IF(F14/E14-1&gt;5, "N/A",F14/E14-1)</f>
        <v>-0.26690319329952228</v>
      </c>
      <c r="H14" s="1101">
        <f>-IF(F14/D14-1&gt;5,"N/A",F14/D14-1)</f>
        <v>-0.63689772690728996</v>
      </c>
    </row>
    <row r="15" spans="1:8">
      <c r="A15" s="1096" t="s">
        <v>695</v>
      </c>
      <c r="B15" s="1080"/>
      <c r="C15" s="1097"/>
      <c r="D15" s="1098">
        <v>-156165.44987862548</v>
      </c>
      <c r="E15" s="1098">
        <v>-173855.02315595723</v>
      </c>
      <c r="F15" s="1099">
        <v>-142699.89338086839</v>
      </c>
      <c r="G15" s="1100">
        <f>-IF(F15/E15-1&gt;5, "N/A",F15/E15-1)</f>
        <v>0.17920178094101435</v>
      </c>
      <c r="H15" s="1101">
        <f>-IF(F15/D15-1&gt;5,"N/A",F15/D15-1)</f>
        <v>8.6226220385000385E-2</v>
      </c>
    </row>
    <row r="16" spans="1:8">
      <c r="A16" s="1096" t="s">
        <v>696</v>
      </c>
      <c r="B16" s="1080"/>
      <c r="C16" s="1097"/>
      <c r="D16" s="1098">
        <v>-50158.520473353397</v>
      </c>
      <c r="E16" s="1098">
        <v>-11233.51637653861</v>
      </c>
      <c r="F16" s="1099">
        <v>-30217.545238202398</v>
      </c>
      <c r="G16" s="1100">
        <f>-IF(F16/E16-1&gt;5, "N/A",F16/E16-1)</f>
        <v>-1.6899453586334068</v>
      </c>
      <c r="H16" s="1101">
        <f>-IF(F16/D16-1&gt;5,"N/A",F16/D16-1)</f>
        <v>0.397559079633232</v>
      </c>
    </row>
    <row r="17" spans="1:8">
      <c r="A17" s="1102" t="s">
        <v>697</v>
      </c>
      <c r="B17" s="1103"/>
      <c r="C17" s="1104"/>
      <c r="D17" s="1105">
        <v>50858.270745388778</v>
      </c>
      <c r="E17" s="1106">
        <v>-23247.250772750878</v>
      </c>
      <c r="F17" s="1107">
        <v>-149198.06052681303</v>
      </c>
      <c r="G17" s="1108" t="str">
        <f t="shared" si="0"/>
        <v>N/A</v>
      </c>
      <c r="H17" s="1109">
        <f t="shared" si="1"/>
        <v>-3.9336046692138176</v>
      </c>
    </row>
    <row r="18" spans="1:8">
      <c r="A18" s="1110"/>
      <c r="B18" s="258"/>
      <c r="C18" s="1111"/>
      <c r="D18" s="371"/>
      <c r="E18" s="371"/>
      <c r="F18" s="371"/>
      <c r="G18" s="1100"/>
      <c r="H18" s="1101"/>
    </row>
    <row r="19" spans="1:8">
      <c r="A19" s="1096" t="s">
        <v>698</v>
      </c>
      <c r="B19" s="1080"/>
      <c r="C19" s="1097"/>
      <c r="D19" s="1112">
        <v>135098.86784704431</v>
      </c>
      <c r="E19" s="1098">
        <v>137683.88767532533</v>
      </c>
      <c r="F19" s="1099">
        <v>149456.73321606955</v>
      </c>
      <c r="G19" s="1100">
        <f>IF(F19/E19-1&gt;5, "N/A",F19/E19-1)</f>
        <v>8.550634166073201E-2</v>
      </c>
      <c r="H19" s="1101">
        <f>IF(F19/D19-1&gt;5,"N/A",F19/D19-1)</f>
        <v>0.10627672605873251</v>
      </c>
    </row>
    <row r="20" spans="1:8">
      <c r="A20" s="1096" t="s">
        <v>699</v>
      </c>
      <c r="B20" s="1080"/>
      <c r="C20" s="1097"/>
      <c r="D20" s="1098">
        <v>-105253.88758898541</v>
      </c>
      <c r="E20" s="1098">
        <v>-119899.99283505697</v>
      </c>
      <c r="F20" s="1099">
        <v>-108835.9281452178</v>
      </c>
      <c r="G20" s="1100">
        <f>-IF(F20/E20-1&gt;5, "N/A",F20/E20-1)</f>
        <v>9.2277442460398595E-2</v>
      </c>
      <c r="H20" s="1101">
        <f>-IF(F20/D20-1&gt;5,"N/A",F20/D20-1)</f>
        <v>-3.4032382444819431E-2</v>
      </c>
    </row>
    <row r="21" spans="1:8">
      <c r="A21" s="1096"/>
      <c r="B21" s="1080"/>
      <c r="C21" s="1097"/>
      <c r="D21" s="1112"/>
      <c r="E21" s="1098"/>
      <c r="F21" s="1099"/>
      <c r="G21" s="1100"/>
      <c r="H21" s="1101"/>
    </row>
    <row r="22" spans="1:8">
      <c r="A22" s="1096" t="s">
        <v>55</v>
      </c>
      <c r="B22" s="1080"/>
      <c r="C22" s="1097"/>
      <c r="D22" s="1112">
        <v>8339.139618245099</v>
      </c>
      <c r="E22" s="1098">
        <v>16423.803303560599</v>
      </c>
      <c r="F22" s="1099">
        <v>3241.3381097130996</v>
      </c>
      <c r="G22" s="1100">
        <f>IF(F22/E22-1&gt;5, "N/A",F22/E22-1)</f>
        <v>-0.80264387914275659</v>
      </c>
      <c r="H22" s="1101">
        <f>IF(F22/D22-1&gt;5,"N/A",F22/D22-1)</f>
        <v>-0.61131024804748235</v>
      </c>
    </row>
    <row r="23" spans="1:8">
      <c r="A23" s="1096" t="s">
        <v>700</v>
      </c>
      <c r="B23" s="1080"/>
      <c r="C23" s="1097"/>
      <c r="D23" s="1112">
        <v>1589.5415768180001</v>
      </c>
      <c r="E23" s="1098">
        <v>-2276.2260540625998</v>
      </c>
      <c r="F23" s="1099">
        <v>566.42686195659996</v>
      </c>
      <c r="G23" s="1100">
        <f>IF(F23/E23-1&gt;5, "N/A",F23/E23-1)</f>
        <v>-1.2488447318075653</v>
      </c>
      <c r="H23" s="1101">
        <f>IF(F23/D23-1&gt;5,"N/A",F23/D23-1)</f>
        <v>-0.64365395015933269</v>
      </c>
    </row>
    <row r="24" spans="1:8">
      <c r="A24" s="1113" t="s">
        <v>701</v>
      </c>
      <c r="B24" s="1114"/>
      <c r="C24" s="1115"/>
      <c r="D24" s="1116">
        <v>17186.093149999997</v>
      </c>
      <c r="E24" s="1098">
        <v>16625.282289999996</v>
      </c>
      <c r="F24" s="1099">
        <v>23377.300109421598</v>
      </c>
      <c r="G24" s="1100">
        <f>IF(F24/E24-1&gt;5, "N/A",F24/E24-1)</f>
        <v>0.40612951417269461</v>
      </c>
      <c r="H24" s="1101">
        <f>IF(F24/D24-1&gt;5,"N/A",F24/D24-1)</f>
        <v>0.36024516481930058</v>
      </c>
    </row>
    <row r="25" spans="1:8" ht="15" customHeight="1">
      <c r="A25" s="1439" t="s">
        <v>702</v>
      </c>
      <c r="B25" s="1440"/>
      <c r="C25" s="1441"/>
      <c r="D25" s="1098">
        <v>-6430.402</v>
      </c>
      <c r="E25" s="1098">
        <v>-17079.476519999997</v>
      </c>
      <c r="F25" s="1099">
        <v>-13906.47666</v>
      </c>
      <c r="G25" s="1100">
        <f>-IF(F25/E25-1&gt;5, "N/A",F25/E25-1)</f>
        <v>0.18577851939925827</v>
      </c>
      <c r="H25" s="1101">
        <f>-IF(F25/D25-1&gt;5,"N/A",F25/D25-1)</f>
        <v>-1.1626138863480073</v>
      </c>
    </row>
    <row r="26" spans="1:8">
      <c r="A26" s="1096" t="s">
        <v>60</v>
      </c>
      <c r="B26" s="1080"/>
      <c r="C26" s="1097"/>
      <c r="D26" s="1098">
        <v>-1549.5798675218</v>
      </c>
      <c r="E26" s="1098">
        <v>391.43088226000009</v>
      </c>
      <c r="F26" s="1099">
        <v>-1399.0599815196999</v>
      </c>
      <c r="G26" s="1100">
        <f>IF(F26/E26-1&gt;5, "N/A",F26/E26-1)</f>
        <v>-4.5742197279937731</v>
      </c>
      <c r="H26" s="1101">
        <f>-IF(F26/D26-1&gt;5,"N/A",F26/D26-1)</f>
        <v>9.7135932878904985E-2</v>
      </c>
    </row>
    <row r="27" spans="1:8">
      <c r="A27" s="1096"/>
      <c r="B27" s="1080"/>
      <c r="C27" s="1097"/>
      <c r="D27" s="1112"/>
      <c r="E27" s="1098"/>
      <c r="F27" s="1099"/>
      <c r="G27" s="1100"/>
      <c r="H27" s="1101"/>
    </row>
    <row r="28" spans="1:8">
      <c r="A28" s="1102" t="s">
        <v>703</v>
      </c>
      <c r="B28" s="1103"/>
      <c r="C28" s="1104"/>
      <c r="D28" s="1105">
        <v>99838.043480988985</v>
      </c>
      <c r="E28" s="1106">
        <v>8621.4579692754778</v>
      </c>
      <c r="F28" s="1107">
        <v>-96697.727016389676</v>
      </c>
      <c r="G28" s="1108" t="s">
        <v>407</v>
      </c>
      <c r="H28" s="1109">
        <f>IF(F28/D28-1&gt;5,"N/A",F28/D28-1)</f>
        <v>-1.9685458933778355</v>
      </c>
    </row>
    <row r="29" spans="1:8">
      <c r="A29" s="1096" t="s">
        <v>704</v>
      </c>
      <c r="B29" s="1080"/>
      <c r="C29" s="1097"/>
      <c r="D29" s="1098">
        <v>-2523.0149833142</v>
      </c>
      <c r="E29" s="1098">
        <v>-920.61154602259967</v>
      </c>
      <c r="F29" s="1099">
        <v>-1729.8780136118</v>
      </c>
      <c r="G29" s="1100">
        <f>-IF(F29/E29-1&gt;5, "N/A",F29/E29-1)</f>
        <v>-0.87905313710820443</v>
      </c>
      <c r="H29" s="1101">
        <f>-IF(F29/D29-1&gt;5,"N/A",F29/D29-1)</f>
        <v>0.31436078459611261</v>
      </c>
    </row>
    <row r="30" spans="1:8">
      <c r="A30" s="1096"/>
      <c r="B30" s="1080"/>
      <c r="C30" s="1097"/>
      <c r="D30" s="1112"/>
      <c r="E30" s="1098"/>
      <c r="F30" s="1099"/>
      <c r="G30" s="1100"/>
      <c r="H30" s="1101"/>
    </row>
    <row r="31" spans="1:8" ht="15" thickBot="1">
      <c r="A31" s="1117" t="s">
        <v>61</v>
      </c>
      <c r="B31" s="1118"/>
      <c r="C31" s="1119"/>
      <c r="D31" s="1120">
        <v>97315.028497674779</v>
      </c>
      <c r="E31" s="1121">
        <v>7700.8464232528786</v>
      </c>
      <c r="F31" s="1122">
        <v>-98427.605030001476</v>
      </c>
      <c r="G31" s="1123" t="s">
        <v>407</v>
      </c>
      <c r="H31" s="1124">
        <f>IF(F31/D31-1&gt;5,"N/A",F31/D31-1)</f>
        <v>-2.0114327308895898</v>
      </c>
    </row>
    <row r="32" spans="1:8" ht="15" thickBot="1">
      <c r="A32" s="1079"/>
      <c r="B32" s="1080"/>
      <c r="C32" s="1080"/>
      <c r="D32" s="1081"/>
      <c r="E32" s="1081"/>
      <c r="F32" s="1081"/>
      <c r="G32" s="1082"/>
      <c r="H32" s="1082"/>
    </row>
    <row r="33" spans="1:8">
      <c r="A33" s="1125" t="s">
        <v>705</v>
      </c>
      <c r="B33" s="1126"/>
      <c r="C33" s="1127"/>
      <c r="D33" s="1128"/>
      <c r="E33" s="1129"/>
      <c r="F33" s="1129"/>
      <c r="G33" s="1130" t="s">
        <v>706</v>
      </c>
      <c r="H33" s="1131" t="s">
        <v>707</v>
      </c>
    </row>
    <row r="34" spans="1:8">
      <c r="A34" s="1132" t="s">
        <v>708</v>
      </c>
      <c r="B34" s="1080"/>
      <c r="C34" s="1097"/>
      <c r="D34" s="1133">
        <v>0.13042465834894415</v>
      </c>
      <c r="E34" s="1134">
        <v>0.20596661665979907</v>
      </c>
      <c r="F34" s="1134">
        <v>0.18195579314310414</v>
      </c>
      <c r="G34" s="1135" t="s">
        <v>709</v>
      </c>
      <c r="H34" s="1136" t="s">
        <v>710</v>
      </c>
    </row>
    <row r="35" spans="1:8">
      <c r="A35" s="1137" t="s">
        <v>711</v>
      </c>
      <c r="B35" s="1080"/>
      <c r="C35" s="1097"/>
      <c r="D35" s="1133">
        <v>-0.5985961494977784</v>
      </c>
      <c r="E35" s="1134">
        <v>-0.7538060095924829</v>
      </c>
      <c r="F35" s="1134">
        <v>-0.96359323153040177</v>
      </c>
      <c r="G35" s="1135" t="s">
        <v>712</v>
      </c>
      <c r="H35" s="1136" t="s">
        <v>713</v>
      </c>
    </row>
    <row r="36" spans="1:8" ht="15" customHeight="1">
      <c r="A36" s="1096" t="s">
        <v>714</v>
      </c>
      <c r="B36" s="1138"/>
      <c r="C36" s="1139"/>
      <c r="D36" s="1140">
        <v>-0.32202548588429031</v>
      </c>
      <c r="E36" s="1141">
        <v>-0.28155785507770104</v>
      </c>
      <c r="F36" s="1141">
        <v>-0.26541021133329518</v>
      </c>
      <c r="G36" s="1135" t="s">
        <v>69</v>
      </c>
      <c r="H36" s="1136" t="s">
        <v>69</v>
      </c>
    </row>
    <row r="37" spans="1:8">
      <c r="A37" s="1137" t="s">
        <v>715</v>
      </c>
      <c r="B37" s="1080"/>
      <c r="C37" s="1097"/>
      <c r="D37" s="1142">
        <v>-0.16427773386791272</v>
      </c>
      <c r="E37" s="1143">
        <v>-0.18239262620873053</v>
      </c>
      <c r="F37" s="1143">
        <v>-0.16705178448376445</v>
      </c>
      <c r="G37" s="1135" t="s">
        <v>716</v>
      </c>
      <c r="H37" s="1136" t="s">
        <v>717</v>
      </c>
    </row>
    <row r="38" spans="1:8">
      <c r="A38" s="1137" t="s">
        <v>718</v>
      </c>
      <c r="B38" s="1144"/>
      <c r="C38" s="1145"/>
      <c r="D38" s="1142">
        <v>0.14454485146655763</v>
      </c>
      <c r="E38" s="1143">
        <v>1.1889954573064611E-2</v>
      </c>
      <c r="F38" s="1143">
        <v>-0.14471083857429207</v>
      </c>
      <c r="G38" s="1135" t="s">
        <v>719</v>
      </c>
      <c r="H38" s="1136" t="s">
        <v>720</v>
      </c>
    </row>
    <row r="39" spans="1:8">
      <c r="A39" s="1146" t="s">
        <v>721</v>
      </c>
      <c r="B39" s="1080"/>
      <c r="C39" s="1097"/>
      <c r="D39" s="1147">
        <v>0.10608379211859682</v>
      </c>
      <c r="E39" s="1148">
        <v>6.8390228008713286E-3</v>
      </c>
      <c r="F39" s="1148">
        <v>-9.7608898410268846E-2</v>
      </c>
      <c r="G39" s="1135" t="s">
        <v>722</v>
      </c>
      <c r="H39" s="1136" t="s">
        <v>723</v>
      </c>
    </row>
    <row r="40" spans="1:8">
      <c r="A40" s="1146" t="s">
        <v>724</v>
      </c>
      <c r="B40" s="1080"/>
      <c r="C40" s="1097"/>
      <c r="D40" s="1149">
        <v>0.87553671649217613</v>
      </c>
      <c r="E40" s="1148">
        <v>1.1088497738524965</v>
      </c>
      <c r="F40" s="1150">
        <v>1.3342738655633395</v>
      </c>
      <c r="G40" s="1135" t="s">
        <v>725</v>
      </c>
      <c r="H40" s="1136" t="s">
        <v>726</v>
      </c>
    </row>
    <row r="41" spans="1:8">
      <c r="A41" s="1146" t="s">
        <v>727</v>
      </c>
      <c r="B41" s="1080"/>
      <c r="C41" s="1097"/>
      <c r="D41" s="1149">
        <v>0.944223632869583</v>
      </c>
      <c r="E41" s="1150">
        <v>0.81379131706027674</v>
      </c>
      <c r="F41" s="1150">
        <v>0.85499960010079623</v>
      </c>
      <c r="G41" s="1135" t="s">
        <v>109</v>
      </c>
      <c r="H41" s="1136" t="s">
        <v>110</v>
      </c>
    </row>
    <row r="42" spans="1:8" ht="15" thickBot="1">
      <c r="A42" s="1151" t="s">
        <v>728</v>
      </c>
      <c r="B42" s="1152"/>
      <c r="C42" s="1153"/>
      <c r="D42" s="1154">
        <v>1.2680103015292505</v>
      </c>
      <c r="E42" s="1155">
        <v>1.34</v>
      </c>
      <c r="F42" s="1156">
        <v>1.248</v>
      </c>
      <c r="G42" s="1157" t="s">
        <v>729</v>
      </c>
      <c r="H42" s="1158" t="s">
        <v>730</v>
      </c>
    </row>
    <row r="43" spans="1:8">
      <c r="A43" s="1079"/>
      <c r="B43" s="1080"/>
      <c r="C43" s="1080"/>
      <c r="D43" s="1081"/>
      <c r="E43" s="1081"/>
      <c r="F43" s="1081"/>
      <c r="G43" s="1082"/>
      <c r="H43" s="1082"/>
    </row>
    <row r="44" spans="1:8">
      <c r="A44" s="1159" t="s">
        <v>731</v>
      </c>
      <c r="B44" s="1080"/>
      <c r="C44" s="1080"/>
      <c r="D44" s="1081"/>
      <c r="E44" s="1081"/>
      <c r="F44" s="1081"/>
      <c r="G44" s="1150"/>
      <c r="H44" s="1150"/>
    </row>
    <row r="45" spans="1:8">
      <c r="A45" s="1159" t="s">
        <v>732</v>
      </c>
      <c r="B45" s="1160"/>
      <c r="C45" s="1160"/>
      <c r="D45" s="1161"/>
      <c r="E45" s="1161"/>
      <c r="F45" s="1161"/>
      <c r="G45" s="1161"/>
      <c r="H45" s="1161"/>
    </row>
    <row r="46" spans="1:8">
      <c r="A46" s="1162" t="s">
        <v>733</v>
      </c>
      <c r="B46" s="1160"/>
      <c r="C46" s="1160"/>
      <c r="D46" s="1161"/>
      <c r="E46" s="1161"/>
      <c r="F46" s="1161"/>
      <c r="G46" s="1161"/>
      <c r="H46" s="1161"/>
    </row>
    <row r="47" spans="1:8">
      <c r="A47" s="1159" t="s">
        <v>734</v>
      </c>
      <c r="B47" s="1160"/>
      <c r="C47" s="1160"/>
      <c r="D47" s="1161"/>
      <c r="E47" s="1161"/>
      <c r="F47" s="1161"/>
      <c r="G47" s="1161"/>
      <c r="H47" s="1161"/>
    </row>
    <row r="48" spans="1:8">
      <c r="A48" s="243" t="s">
        <v>735</v>
      </c>
      <c r="B48" s="1160"/>
      <c r="C48" s="1160"/>
      <c r="D48" s="1161"/>
      <c r="E48" s="1161"/>
      <c r="F48" s="1161"/>
      <c r="G48" s="1081"/>
      <c r="H48" s="1081"/>
    </row>
    <row r="49" spans="1:8">
      <c r="A49" s="243" t="s">
        <v>736</v>
      </c>
      <c r="B49" s="1080"/>
      <c r="C49" s="1080"/>
      <c r="D49" s="1081"/>
      <c r="E49" s="1081"/>
      <c r="F49" s="1081"/>
      <c r="G49" s="1163"/>
      <c r="H49" s="1163"/>
    </row>
    <row r="50" spans="1:8">
      <c r="A50" s="1083" t="s">
        <v>737</v>
      </c>
      <c r="B50" s="1164"/>
      <c r="C50" s="1164"/>
      <c r="D50" s="1165"/>
      <c r="E50" s="1165"/>
      <c r="F50" s="1165"/>
      <c r="G50" s="1165"/>
      <c r="H50" s="1165"/>
    </row>
    <row r="51" spans="1:8">
      <c r="A51" s="243" t="s">
        <v>738</v>
      </c>
      <c r="B51" s="1164"/>
      <c r="C51" s="1164"/>
      <c r="D51" s="1165"/>
      <c r="E51" s="1165"/>
      <c r="F51" s="1165"/>
      <c r="G51" s="1165"/>
      <c r="H51" s="1165"/>
    </row>
    <row r="52" spans="1:8">
      <c r="A52" s="258"/>
      <c r="B52" s="258"/>
      <c r="C52" s="258"/>
      <c r="D52" s="371"/>
      <c r="E52" s="371"/>
      <c r="F52" s="371"/>
      <c r="G52" s="371"/>
      <c r="H52" s="371"/>
    </row>
    <row r="53" spans="1:8">
      <c r="A53" s="1435" t="s">
        <v>739</v>
      </c>
      <c r="B53" s="1435"/>
      <c r="C53" s="1435"/>
      <c r="D53" s="1435"/>
      <c r="E53" s="1435"/>
      <c r="F53" s="1435"/>
      <c r="G53" s="371"/>
      <c r="H53" s="371"/>
    </row>
    <row r="54" spans="1:8">
      <c r="A54" s="371"/>
      <c r="B54" s="1166" t="s">
        <v>689</v>
      </c>
      <c r="C54" s="1166"/>
      <c r="D54" s="371"/>
      <c r="E54" s="371"/>
      <c r="F54" s="371"/>
      <c r="G54" s="371"/>
      <c r="H54" s="371"/>
    </row>
    <row r="55" spans="1:8" ht="15" thickBot="1">
      <c r="A55" s="258"/>
      <c r="B55" s="282"/>
      <c r="C55" s="282"/>
      <c r="D55" s="371"/>
      <c r="E55" s="371"/>
      <c r="F55" s="371"/>
      <c r="G55" s="371"/>
      <c r="H55" s="371"/>
    </row>
    <row r="56" spans="1:8">
      <c r="A56" s="258"/>
      <c r="B56" s="1436" t="s">
        <v>46</v>
      </c>
      <c r="C56" s="1437"/>
      <c r="D56" s="1438"/>
      <c r="E56" s="1436" t="s">
        <v>47</v>
      </c>
      <c r="F56" s="1438"/>
      <c r="G56" s="371"/>
      <c r="H56" s="371"/>
    </row>
    <row r="57" spans="1:8" ht="15" thickBot="1">
      <c r="A57" s="258"/>
      <c r="B57" s="1167" t="s">
        <v>29</v>
      </c>
      <c r="C57" s="1168" t="s">
        <v>30</v>
      </c>
      <c r="D57" s="1169" t="s">
        <v>31</v>
      </c>
      <c r="E57" s="1170" t="s">
        <v>49</v>
      </c>
      <c r="F57" s="1171" t="s">
        <v>50</v>
      </c>
      <c r="G57" s="371"/>
      <c r="H57" s="371"/>
    </row>
    <row r="58" spans="1:8">
      <c r="A58" s="1172" t="s">
        <v>740</v>
      </c>
      <c r="B58" s="1173"/>
      <c r="C58" s="1174"/>
      <c r="D58" s="1175"/>
      <c r="E58" s="1176"/>
      <c r="F58" s="1177"/>
      <c r="G58" s="371"/>
      <c r="H58" s="371"/>
    </row>
    <row r="59" spans="1:8">
      <c r="A59" s="1178" t="s">
        <v>694</v>
      </c>
      <c r="B59" s="1179">
        <v>278256.44465000002</v>
      </c>
      <c r="C59" s="1180">
        <v>288741.6442499999</v>
      </c>
      <c r="D59" s="1181">
        <v>277944.46193999995</v>
      </c>
      <c r="E59" s="1182">
        <f>IF(D59/C59-1&gt;5, "N/A",D59/C59-1)</f>
        <v>-3.7393921261497987E-2</v>
      </c>
      <c r="F59" s="1183">
        <f>IF(D59/B59-1&gt;5,"N/A",D59/B59-1)</f>
        <v>-1.1212056935194781E-3</v>
      </c>
      <c r="G59" s="371"/>
      <c r="H59" s="371"/>
    </row>
    <row r="60" spans="1:8" ht="15" thickBot="1">
      <c r="A60" s="1178" t="s">
        <v>741</v>
      </c>
      <c r="B60" s="1184">
        <v>-213978.05145999999</v>
      </c>
      <c r="C60" s="1185">
        <v>-223321.90077000007</v>
      </c>
      <c r="D60" s="1186">
        <v>-215638.35821999999</v>
      </c>
      <c r="E60" s="1182">
        <f>-IF(D60/C60-1&gt;5, "N/A",D60/C60-1)</f>
        <v>3.4405683112617713E-2</v>
      </c>
      <c r="F60" s="1183">
        <f>-IF(D60/B60-1&gt;5,"N/A",D60/B60-1)</f>
        <v>-7.7592386166316363E-3</v>
      </c>
      <c r="G60" s="371"/>
      <c r="H60" s="371"/>
    </row>
    <row r="61" spans="1:8" ht="15" thickBot="1">
      <c r="A61" s="1178" t="s">
        <v>695</v>
      </c>
      <c r="B61" s="1187">
        <v>-12117.963170000001</v>
      </c>
      <c r="C61" s="1188">
        <v>-11583.38147</v>
      </c>
      <c r="D61" s="1189">
        <v>-12309.43777</v>
      </c>
      <c r="E61" s="1182">
        <f>-IF(D61/C61-1&gt;5, "N/A",D61/C61-1)</f>
        <v>-6.2680858942652184E-2</v>
      </c>
      <c r="F61" s="1183">
        <f>-IF(D61/B61-1&gt;5,"N/A",D61/B61-1)</f>
        <v>-1.5800889746391267E-2</v>
      </c>
      <c r="G61" s="371"/>
      <c r="H61" s="371"/>
    </row>
    <row r="62" spans="1:8">
      <c r="A62" s="1178" t="s">
        <v>742</v>
      </c>
      <c r="B62" s="1190">
        <v>-2845.4729799999996</v>
      </c>
      <c r="C62" s="1191">
        <v>-1997.2191699999985</v>
      </c>
      <c r="D62" s="1099">
        <v>-2877.0109400000001</v>
      </c>
      <c r="E62" s="1182">
        <f>-IF(D62/C62-1&gt;5, "N/A",D62/C62-1)</f>
        <v>-0.44050837445146418</v>
      </c>
      <c r="F62" s="1183">
        <f>-IF(D62/B62-1&gt;5,"N/A",D62/B62-1)</f>
        <v>-1.1083556309152032E-2</v>
      </c>
      <c r="G62" s="371"/>
      <c r="H62" s="371"/>
    </row>
    <row r="63" spans="1:8">
      <c r="A63" s="1192" t="s">
        <v>743</v>
      </c>
      <c r="B63" s="1193">
        <v>49314.95704000003</v>
      </c>
      <c r="C63" s="1194">
        <v>51839.142839999833</v>
      </c>
      <c r="D63" s="1195">
        <v>47119.655009999951</v>
      </c>
      <c r="E63" s="1196">
        <f t="shared" ref="E63:E75" si="2">IF(D63/C63-1&gt;5, "N/A",D63/C63-1)</f>
        <v>-9.1041008231298459E-2</v>
      </c>
      <c r="F63" s="1197">
        <f t="shared" ref="F63:F75" si="3">IF(D63/B63-1&gt;5,"N/A",D63/B63-1)</f>
        <v>-4.4515947326476235E-2</v>
      </c>
      <c r="G63" s="371"/>
      <c r="H63" s="371"/>
    </row>
    <row r="64" spans="1:8">
      <c r="A64" s="1198"/>
      <c r="B64" s="1179"/>
      <c r="C64" s="1199"/>
      <c r="D64" s="1181"/>
      <c r="E64" s="1182"/>
      <c r="F64" s="1183"/>
      <c r="G64" s="371"/>
      <c r="H64" s="371"/>
    </row>
    <row r="65" spans="1:8">
      <c r="A65" s="1178" t="s">
        <v>698</v>
      </c>
      <c r="B65" s="1200">
        <v>532.10600000000022</v>
      </c>
      <c r="C65" s="1199">
        <v>1670.9204900000013</v>
      </c>
      <c r="D65" s="1181">
        <v>1187.7282100000004</v>
      </c>
      <c r="E65" s="1182">
        <f t="shared" si="2"/>
        <v>-0.28917730250587836</v>
      </c>
      <c r="F65" s="1183">
        <f t="shared" si="3"/>
        <v>1.2321270761840686</v>
      </c>
      <c r="G65" s="371"/>
      <c r="H65" s="371"/>
    </row>
    <row r="66" spans="1:8">
      <c r="A66" s="1178" t="s">
        <v>744</v>
      </c>
      <c r="B66" s="1190">
        <v>-19659.054430000004</v>
      </c>
      <c r="C66" s="1201">
        <v>-28515.106329999995</v>
      </c>
      <c r="D66" s="1099">
        <v>-20708.533959999997</v>
      </c>
      <c r="E66" s="1182">
        <f>-IF(D66/C66-1&gt;5, "N/A",D66/C66-1)</f>
        <v>0.2737697092781628</v>
      </c>
      <c r="F66" s="1183">
        <f>-IF(D66/B66-1&gt;5,"N/A",D66/B66-1)</f>
        <v>-5.3384028908250558E-2</v>
      </c>
      <c r="G66" s="371"/>
      <c r="H66" s="371"/>
    </row>
    <row r="67" spans="1:8">
      <c r="A67" s="1178" t="s">
        <v>55</v>
      </c>
      <c r="B67" s="1200">
        <v>243.72463999999962</v>
      </c>
      <c r="C67" s="1199">
        <v>2280.0328300000006</v>
      </c>
      <c r="D67" s="1181">
        <v>-417.06000000000051</v>
      </c>
      <c r="E67" s="1182">
        <f t="shared" si="2"/>
        <v>-1.1829184187668036</v>
      </c>
      <c r="F67" s="1183">
        <f t="shared" si="3"/>
        <v>-2.7111934189337656</v>
      </c>
      <c r="G67" s="371"/>
      <c r="H67" s="371"/>
    </row>
    <row r="68" spans="1:8" ht="15" thickBot="1">
      <c r="A68" s="1178" t="s">
        <v>745</v>
      </c>
      <c r="B68" s="1184">
        <v>919.0790800000002</v>
      </c>
      <c r="C68" s="1202">
        <v>270.83784000000014</v>
      </c>
      <c r="D68" s="1186">
        <v>1384.9884299999999</v>
      </c>
      <c r="E68" s="1182">
        <f t="shared" si="2"/>
        <v>4.1137183415729472</v>
      </c>
      <c r="F68" s="1183">
        <f t="shared" si="3"/>
        <v>0.50693064409647914</v>
      </c>
      <c r="G68" s="371"/>
      <c r="H68" s="371"/>
    </row>
    <row r="69" spans="1:8">
      <c r="A69" s="1178" t="s">
        <v>746</v>
      </c>
      <c r="B69" s="1190">
        <v>-9825.2590199999995</v>
      </c>
      <c r="C69" s="1201">
        <v>-9023.0802300000068</v>
      </c>
      <c r="D69" s="1099">
        <v>-8645.3670099999999</v>
      </c>
      <c r="E69" s="1182">
        <f>-IF(D69/C69-1&gt;5, "N/A",D69/C69-1)</f>
        <v>4.1860784828686715E-2</v>
      </c>
      <c r="F69" s="1183">
        <f>-IF(D69/B69-1&gt;5,"N/A",D69/B69-1)</f>
        <v>0.12008762390876893</v>
      </c>
      <c r="G69" s="371"/>
      <c r="H69" s="371"/>
    </row>
    <row r="70" spans="1:8">
      <c r="A70" s="1203"/>
      <c r="B70" s="1204"/>
      <c r="C70" s="1205"/>
      <c r="D70" s="1206"/>
      <c r="E70" s="1182"/>
      <c r="F70" s="1183"/>
      <c r="G70" s="371"/>
      <c r="H70" s="371"/>
    </row>
    <row r="71" spans="1:8">
      <c r="A71" s="1192" t="s">
        <v>747</v>
      </c>
      <c r="B71" s="1193">
        <v>21525.553310000025</v>
      </c>
      <c r="C71" s="1207">
        <v>18522.747439999835</v>
      </c>
      <c r="D71" s="1195">
        <v>19921.410679999957</v>
      </c>
      <c r="E71" s="1196">
        <f t="shared" si="2"/>
        <v>7.5510571233061929E-2</v>
      </c>
      <c r="F71" s="1197">
        <f t="shared" si="3"/>
        <v>-7.4522712930907065E-2</v>
      </c>
      <c r="G71" s="371"/>
      <c r="H71" s="371"/>
    </row>
    <row r="72" spans="1:8">
      <c r="A72" s="1208"/>
      <c r="B72" s="1209"/>
      <c r="C72" s="1210"/>
      <c r="D72" s="1211"/>
      <c r="E72" s="1182"/>
      <c r="F72" s="1183"/>
      <c r="G72" s="371"/>
      <c r="H72" s="371"/>
    </row>
    <row r="73" spans="1:8">
      <c r="A73" s="1192" t="s">
        <v>748</v>
      </c>
      <c r="B73" s="1212">
        <v>12764.578669999999</v>
      </c>
      <c r="C73" s="1207">
        <v>14647.161050000001</v>
      </c>
      <c r="D73" s="1195">
        <v>26749.65209</v>
      </c>
      <c r="E73" s="1196">
        <f>IF(D73/C73-1&gt;5, "N/A",D73/C73-1)</f>
        <v>0.82626872188313905</v>
      </c>
      <c r="F73" s="1197">
        <f t="shared" si="3"/>
        <v>1.0956157489842164</v>
      </c>
      <c r="G73" s="371"/>
      <c r="H73" s="371"/>
    </row>
    <row r="74" spans="1:8">
      <c r="A74" s="1208"/>
      <c r="B74" s="1209"/>
      <c r="C74" s="1210"/>
      <c r="D74" s="1211"/>
      <c r="E74" s="1182"/>
      <c r="F74" s="1183"/>
      <c r="G74" s="371"/>
      <c r="H74" s="371"/>
    </row>
    <row r="75" spans="1:8" ht="15" thickBot="1">
      <c r="A75" s="1213" t="s">
        <v>61</v>
      </c>
      <c r="B75" s="1214">
        <v>34290.13198000002</v>
      </c>
      <c r="C75" s="1215">
        <v>33169.908489999834</v>
      </c>
      <c r="D75" s="1216">
        <v>46671.06276999996</v>
      </c>
      <c r="E75" s="1217">
        <f t="shared" si="2"/>
        <v>0.40703019376946714</v>
      </c>
      <c r="F75" s="1218">
        <f t="shared" si="3"/>
        <v>0.36106395849456674</v>
      </c>
      <c r="G75" s="371"/>
      <c r="H75" s="371"/>
    </row>
  </sheetData>
  <mergeCells count="10">
    <mergeCell ref="A53:F53"/>
    <mergeCell ref="B56:D56"/>
    <mergeCell ref="E56:F56"/>
    <mergeCell ref="A25:C25"/>
    <mergeCell ref="A1:H1"/>
    <mergeCell ref="A2:H2"/>
    <mergeCell ref="D4:F4"/>
    <mergeCell ref="G4:H4"/>
    <mergeCell ref="D11:F11"/>
    <mergeCell ref="G11:H11"/>
  </mergeCells>
  <hyperlinks>
    <hyperlink ref="A3" location="Índice!A1" display="Volver al índice" xr:uid="{E280FE2E-2FEF-2747-A695-94F19EB243D5}"/>
  </hyperlinks>
  <pageMargins left="0.7" right="0.7" top="0.75" bottom="0.75" header="0.3" footer="0.3"/>
  <ignoredErrors>
    <ignoredError sqref="G25" 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9083-A83C-FB43-8906-87A187235345}">
  <dimension ref="A1:I52"/>
  <sheetViews>
    <sheetView showGridLines="0" zoomScale="75" workbookViewId="0">
      <selection activeCell="D12" sqref="D12"/>
    </sheetView>
  </sheetViews>
  <sheetFormatPr baseColWidth="10" defaultColWidth="11.44140625" defaultRowHeight="14.4"/>
  <cols>
    <col min="1" max="1" width="40.44140625" style="7" bestFit="1" customWidth="1"/>
    <col min="2" max="2" width="10.44140625" style="7" customWidth="1"/>
    <col min="3" max="3" width="11.5546875" style="7" customWidth="1"/>
    <col min="4" max="9" width="10.77734375" style="7"/>
  </cols>
  <sheetData>
    <row r="1" spans="1:7">
      <c r="A1" s="1219"/>
      <c r="B1" s="1452" t="s">
        <v>749</v>
      </c>
      <c r="C1" s="1453"/>
      <c r="D1" s="1454"/>
      <c r="E1" s="1452" t="s">
        <v>47</v>
      </c>
      <c r="F1" s="1454"/>
      <c r="G1" s="258"/>
    </row>
    <row r="2" spans="1:7" ht="15" thickBot="1">
      <c r="A2" s="1220" t="s">
        <v>51</v>
      </c>
      <c r="B2" s="1221" t="s">
        <v>29</v>
      </c>
      <c r="C2" s="1222" t="s">
        <v>30</v>
      </c>
      <c r="D2" s="1223" t="s">
        <v>31</v>
      </c>
      <c r="E2" s="1221" t="s">
        <v>49</v>
      </c>
      <c r="F2" s="1223" t="s">
        <v>50</v>
      </c>
      <c r="G2" s="258"/>
    </row>
    <row r="3" spans="1:7">
      <c r="A3" s="1224" t="s">
        <v>750</v>
      </c>
      <c r="B3" s="669">
        <v>103233</v>
      </c>
      <c r="C3" s="669">
        <v>87314</v>
      </c>
      <c r="D3" s="669">
        <v>97600</v>
      </c>
      <c r="E3" s="768">
        <v>0.11799999999999999</v>
      </c>
      <c r="F3" s="1003">
        <v>-5.5E-2</v>
      </c>
      <c r="G3" s="258"/>
    </row>
    <row r="4" spans="1:7">
      <c r="A4" s="718" t="s">
        <v>751</v>
      </c>
      <c r="B4" s="671">
        <v>-35807</v>
      </c>
      <c r="C4" s="671">
        <v>-33670</v>
      </c>
      <c r="D4" s="671">
        <v>-38878</v>
      </c>
      <c r="E4" s="770">
        <v>0.155</v>
      </c>
      <c r="F4" s="983">
        <v>8.5999999999999993E-2</v>
      </c>
      <c r="G4" s="258"/>
    </row>
    <row r="5" spans="1:7">
      <c r="A5" s="718" t="s">
        <v>752</v>
      </c>
      <c r="B5" s="671">
        <v>-6100</v>
      </c>
      <c r="C5" s="671">
        <v>-5795</v>
      </c>
      <c r="D5" s="671">
        <v>-5923</v>
      </c>
      <c r="E5" s="770">
        <v>2.1999999999999999E-2</v>
      </c>
      <c r="F5" s="983">
        <v>-2.9000000000000001E-2</v>
      </c>
      <c r="G5" s="258"/>
    </row>
    <row r="6" spans="1:7">
      <c r="A6" s="717" t="s">
        <v>753</v>
      </c>
      <c r="B6" s="232">
        <v>61326</v>
      </c>
      <c r="C6" s="232">
        <v>47849</v>
      </c>
      <c r="D6" s="232">
        <v>52799</v>
      </c>
      <c r="E6" s="233">
        <v>0.10299999999999999</v>
      </c>
      <c r="F6" s="234">
        <v>-0.13900000000000001</v>
      </c>
      <c r="G6" s="258"/>
    </row>
    <row r="7" spans="1:7">
      <c r="A7" s="718" t="s">
        <v>754</v>
      </c>
      <c r="B7" s="671">
        <v>-44933</v>
      </c>
      <c r="C7" s="671">
        <v>36425</v>
      </c>
      <c r="D7" s="671">
        <v>-1554</v>
      </c>
      <c r="E7" s="770">
        <v>-1.0429999999999999</v>
      </c>
      <c r="F7" s="983">
        <v>-0.96499999999999997</v>
      </c>
      <c r="G7" s="258"/>
    </row>
    <row r="8" spans="1:7">
      <c r="A8" s="718" t="s">
        <v>755</v>
      </c>
      <c r="B8" s="671">
        <v>-20155</v>
      </c>
      <c r="C8" s="671">
        <v>-21190</v>
      </c>
      <c r="D8" s="671">
        <v>-16227</v>
      </c>
      <c r="E8" s="770">
        <v>-0.23400000000000001</v>
      </c>
      <c r="F8" s="983">
        <v>-0.19500000000000001</v>
      </c>
      <c r="G8" s="258"/>
    </row>
    <row r="9" spans="1:7">
      <c r="A9" s="717" t="s">
        <v>756</v>
      </c>
      <c r="B9" s="232">
        <v>-3762</v>
      </c>
      <c r="C9" s="232">
        <v>63084</v>
      </c>
      <c r="D9" s="232">
        <v>35018</v>
      </c>
      <c r="E9" s="233">
        <v>-0.44500000000000001</v>
      </c>
      <c r="F9" s="994" t="s">
        <v>407</v>
      </c>
      <c r="G9" s="258"/>
    </row>
    <row r="10" spans="1:7">
      <c r="A10" s="718" t="s">
        <v>637</v>
      </c>
      <c r="B10" s="827">
        <v>-317</v>
      </c>
      <c r="C10" s="827">
        <v>-134</v>
      </c>
      <c r="D10" s="827">
        <v>-422</v>
      </c>
      <c r="E10" s="770">
        <v>2.157</v>
      </c>
      <c r="F10" s="983">
        <v>0.33300000000000002</v>
      </c>
      <c r="G10" s="258"/>
    </row>
    <row r="11" spans="1:7" ht="15" thickBot="1">
      <c r="A11" s="1007" t="s">
        <v>61</v>
      </c>
      <c r="B11" s="676">
        <v>-4079</v>
      </c>
      <c r="C11" s="676">
        <v>62950</v>
      </c>
      <c r="D11" s="676">
        <v>34596</v>
      </c>
      <c r="E11" s="233">
        <v>-0.45</v>
      </c>
      <c r="F11" s="994" t="s">
        <v>407</v>
      </c>
      <c r="G11" s="258"/>
    </row>
    <row r="12" spans="1:7" ht="16.8" thickBot="1">
      <c r="A12" s="735" t="s">
        <v>918</v>
      </c>
      <c r="B12" s="625">
        <v>-2.5999999999999999E-2</v>
      </c>
      <c r="C12" s="625">
        <v>0.377</v>
      </c>
      <c r="D12" s="913">
        <v>0.21290000000000001</v>
      </c>
      <c r="E12" s="267" t="s">
        <v>757</v>
      </c>
      <c r="F12" s="1225" t="s">
        <v>758</v>
      </c>
      <c r="G12" s="258"/>
    </row>
    <row r="13" spans="1:7">
      <c r="A13" s="258"/>
      <c r="B13" s="258"/>
      <c r="C13" s="258"/>
      <c r="D13" s="258"/>
      <c r="E13" s="258"/>
      <c r="F13" s="258"/>
      <c r="G13" s="258"/>
    </row>
    <row r="14" spans="1:7">
      <c r="A14" s="689" t="s">
        <v>759</v>
      </c>
      <c r="B14" s="1037"/>
      <c r="C14" s="1037"/>
      <c r="D14" s="1037"/>
      <c r="E14" s="1037"/>
      <c r="F14" s="1037"/>
      <c r="G14" s="258"/>
    </row>
    <row r="15" spans="1:7" ht="15" thickBot="1">
      <c r="A15" s="689"/>
      <c r="B15" s="1037"/>
      <c r="C15" s="1037"/>
      <c r="D15" s="1037"/>
      <c r="E15" s="1037"/>
      <c r="F15" s="1037"/>
      <c r="G15" s="258"/>
    </row>
    <row r="16" spans="1:7">
      <c r="A16" s="1226"/>
      <c r="B16" s="1452" t="s">
        <v>749</v>
      </c>
      <c r="C16" s="1453"/>
      <c r="D16" s="1454"/>
      <c r="E16" s="1455" t="s">
        <v>760</v>
      </c>
      <c r="F16" s="1456"/>
      <c r="G16" s="258"/>
    </row>
    <row r="17" spans="1:7" ht="15" thickBot="1">
      <c r="A17" s="1227"/>
      <c r="B17" s="1221" t="s">
        <v>29</v>
      </c>
      <c r="C17" s="1222" t="s">
        <v>30</v>
      </c>
      <c r="D17" s="1223" t="s">
        <v>31</v>
      </c>
      <c r="E17" s="503" t="s">
        <v>49</v>
      </c>
      <c r="F17" s="1228" t="s">
        <v>50</v>
      </c>
      <c r="G17" s="258"/>
    </row>
    <row r="18" spans="1:7">
      <c r="A18" s="1224" t="s">
        <v>761</v>
      </c>
      <c r="B18" s="671">
        <v>973862</v>
      </c>
      <c r="C18" s="671">
        <v>1107706</v>
      </c>
      <c r="D18" s="673">
        <v>1016650</v>
      </c>
      <c r="E18" s="769">
        <v>-8.2000000000000003E-2</v>
      </c>
      <c r="F18" s="1003">
        <v>4.3999999999999997E-2</v>
      </c>
      <c r="G18" s="258"/>
    </row>
    <row r="19" spans="1:7">
      <c r="A19" s="718" t="s">
        <v>762</v>
      </c>
      <c r="B19" s="671">
        <v>426510</v>
      </c>
      <c r="C19" s="671">
        <v>407536</v>
      </c>
      <c r="D19" s="673">
        <v>416933</v>
      </c>
      <c r="E19" s="771">
        <v>2.3E-2</v>
      </c>
      <c r="F19" s="983">
        <v>-2.1999999999999999E-2</v>
      </c>
      <c r="G19" s="258"/>
    </row>
    <row r="20" spans="1:7" ht="15" thickBot="1">
      <c r="A20" s="713" t="s">
        <v>551</v>
      </c>
      <c r="B20" s="880">
        <v>547352</v>
      </c>
      <c r="C20" s="880">
        <v>700170</v>
      </c>
      <c r="D20" s="881">
        <v>599717</v>
      </c>
      <c r="E20" s="686">
        <v>-0.14299999999999999</v>
      </c>
      <c r="F20" s="687">
        <v>9.6000000000000002E-2</v>
      </c>
      <c r="G20" s="258"/>
    </row>
    <row r="21" spans="1:7">
      <c r="A21" s="689"/>
      <c r="B21" s="689"/>
      <c r="C21" s="689"/>
      <c r="D21" s="689"/>
      <c r="E21" s="689"/>
      <c r="F21" s="689"/>
      <c r="G21" s="258"/>
    </row>
    <row r="22" spans="1:7">
      <c r="A22" s="243" t="s">
        <v>763</v>
      </c>
      <c r="B22" s="1229"/>
      <c r="C22" s="1229"/>
      <c r="D22" s="1229"/>
      <c r="E22" s="215"/>
      <c r="F22" s="215"/>
      <c r="G22" s="258"/>
    </row>
    <row r="23" spans="1:7" ht="15" thickBot="1">
      <c r="A23" s="258"/>
      <c r="B23" s="258"/>
      <c r="C23" s="258"/>
      <c r="D23" s="258"/>
      <c r="E23" s="258"/>
      <c r="F23" s="258"/>
      <c r="G23" s="258"/>
    </row>
    <row r="24" spans="1:7" ht="15" thickBot="1">
      <c r="A24" s="1230" t="s">
        <v>764</v>
      </c>
      <c r="B24" s="1231">
        <v>44166</v>
      </c>
      <c r="C24" s="1232" t="s">
        <v>765</v>
      </c>
      <c r="D24" s="1231">
        <v>44256</v>
      </c>
      <c r="E24" s="1232" t="s">
        <v>765</v>
      </c>
      <c r="F24" s="258"/>
      <c r="G24" s="258"/>
    </row>
    <row r="25" spans="1:7">
      <c r="A25" s="710" t="s">
        <v>766</v>
      </c>
      <c r="B25" s="185">
        <v>1084</v>
      </c>
      <c r="C25" s="271">
        <v>2.1999999999999999E-2</v>
      </c>
      <c r="D25" s="185">
        <v>1109</v>
      </c>
      <c r="E25" s="271">
        <v>2.3E-2</v>
      </c>
      <c r="F25" s="258"/>
      <c r="G25" s="258"/>
    </row>
    <row r="26" spans="1:7">
      <c r="A26" s="710" t="s">
        <v>767</v>
      </c>
      <c r="B26" s="217">
        <v>7817</v>
      </c>
      <c r="C26" s="271">
        <v>0.157</v>
      </c>
      <c r="D26" s="217">
        <v>7495</v>
      </c>
      <c r="E26" s="271">
        <v>0.156</v>
      </c>
      <c r="F26" s="258"/>
      <c r="G26" s="258"/>
    </row>
    <row r="27" spans="1:7">
      <c r="A27" s="710" t="s">
        <v>768</v>
      </c>
      <c r="B27" s="217">
        <v>35732</v>
      </c>
      <c r="C27" s="271">
        <v>0.71799999999999997</v>
      </c>
      <c r="D27" s="217">
        <v>34377</v>
      </c>
      <c r="E27" s="271">
        <v>0.71299999999999997</v>
      </c>
      <c r="F27" s="258"/>
      <c r="G27" s="258"/>
    </row>
    <row r="28" spans="1:7" ht="15" thickBot="1">
      <c r="A28" s="710" t="s">
        <v>769</v>
      </c>
      <c r="B28" s="217">
        <v>5157</v>
      </c>
      <c r="C28" s="271">
        <v>0.104</v>
      </c>
      <c r="D28" s="217">
        <v>5218</v>
      </c>
      <c r="E28" s="271">
        <v>0.108</v>
      </c>
      <c r="F28" s="258"/>
      <c r="G28" s="258"/>
    </row>
    <row r="29" spans="1:7" ht="15" thickBot="1">
      <c r="A29" s="1233" t="s">
        <v>770</v>
      </c>
      <c r="B29" s="743">
        <v>49790</v>
      </c>
      <c r="C29" s="1234">
        <v>1</v>
      </c>
      <c r="D29" s="743">
        <v>48198</v>
      </c>
      <c r="E29" s="1234">
        <v>1</v>
      </c>
      <c r="F29" s="258"/>
      <c r="G29" s="258"/>
    </row>
    <row r="30" spans="1:7">
      <c r="A30" s="258"/>
      <c r="B30" s="258"/>
      <c r="C30" s="258"/>
      <c r="D30" s="258"/>
      <c r="E30" s="258"/>
      <c r="F30" s="258"/>
      <c r="G30" s="258"/>
    </row>
    <row r="31" spans="1:7">
      <c r="A31" s="1235" t="s">
        <v>771</v>
      </c>
      <c r="B31" s="689"/>
      <c r="C31" s="689"/>
      <c r="D31" s="258"/>
      <c r="E31" s="258"/>
      <c r="F31" s="258"/>
      <c r="G31" s="258"/>
    </row>
    <row r="32" spans="1:7" ht="15" thickBot="1">
      <c r="A32" s="689"/>
      <c r="B32" s="689"/>
      <c r="C32" s="689"/>
      <c r="D32" s="258"/>
      <c r="E32" s="258"/>
      <c r="F32" s="258"/>
      <c r="G32" s="258"/>
    </row>
    <row r="33" spans="1:7" ht="28.8" thickBot="1">
      <c r="A33" s="1235"/>
      <c r="B33" s="1254" t="s">
        <v>772</v>
      </c>
      <c r="C33" s="1254" t="s">
        <v>773</v>
      </c>
      <c r="D33" s="258"/>
      <c r="E33" s="258"/>
      <c r="F33" s="258"/>
      <c r="G33" s="258"/>
    </row>
    <row r="34" spans="1:7">
      <c r="A34" s="1236" t="s">
        <v>766</v>
      </c>
      <c r="B34" s="1237">
        <v>0.03</v>
      </c>
      <c r="C34" s="1237">
        <v>2.1999999999999999E-2</v>
      </c>
      <c r="D34" s="258"/>
      <c r="E34" s="258"/>
      <c r="F34" s="258"/>
      <c r="G34" s="258"/>
    </row>
    <row r="35" spans="1:7">
      <c r="A35" s="1238" t="s">
        <v>767</v>
      </c>
      <c r="B35" s="1237">
        <v>9.9000000000000005E-2</v>
      </c>
      <c r="C35" s="1237">
        <v>0.155</v>
      </c>
      <c r="D35" s="258"/>
      <c r="E35" s="258"/>
      <c r="F35" s="258"/>
      <c r="G35" s="258"/>
    </row>
    <row r="36" spans="1:7">
      <c r="A36" s="1238" t="s">
        <v>768</v>
      </c>
      <c r="B36" s="1237">
        <v>8.8999999999999996E-2</v>
      </c>
      <c r="C36" s="1237">
        <v>0.224</v>
      </c>
      <c r="D36" s="258"/>
      <c r="E36" s="258"/>
      <c r="F36" s="258"/>
      <c r="G36" s="258"/>
    </row>
    <row r="37" spans="1:7" ht="15" thickBot="1">
      <c r="A37" s="1239" t="s">
        <v>769</v>
      </c>
      <c r="B37" s="1240">
        <v>0.03</v>
      </c>
      <c r="C37" s="1240">
        <v>0.28599999999999998</v>
      </c>
      <c r="D37" s="258"/>
      <c r="E37" s="258"/>
      <c r="F37" s="258"/>
      <c r="G37" s="258"/>
    </row>
    <row r="38" spans="1:7" ht="15" thickBot="1">
      <c r="A38" s="258"/>
      <c r="B38" s="258"/>
      <c r="C38" s="258"/>
      <c r="D38" s="258"/>
      <c r="E38" s="258"/>
      <c r="F38" s="258"/>
      <c r="G38" s="258"/>
    </row>
    <row r="39" spans="1:7">
      <c r="A39" s="1457" t="s">
        <v>774</v>
      </c>
      <c r="B39" s="1241" t="s">
        <v>775</v>
      </c>
      <c r="C39" s="1242" t="s">
        <v>776</v>
      </c>
      <c r="D39" s="1243" t="s">
        <v>765</v>
      </c>
      <c r="E39" s="1241" t="s">
        <v>775</v>
      </c>
      <c r="F39" s="1242" t="s">
        <v>776</v>
      </c>
      <c r="G39" s="1243" t="s">
        <v>765</v>
      </c>
    </row>
    <row r="40" spans="1:7" ht="15" thickBot="1">
      <c r="A40" s="1458"/>
      <c r="B40" s="1244" t="s">
        <v>30</v>
      </c>
      <c r="C40" s="1245" t="s">
        <v>30</v>
      </c>
      <c r="D40" s="1246" t="s">
        <v>30</v>
      </c>
      <c r="E40" s="1244" t="s">
        <v>31</v>
      </c>
      <c r="F40" s="1245" t="s">
        <v>31</v>
      </c>
      <c r="G40" s="1246" t="s">
        <v>31</v>
      </c>
    </row>
    <row r="41" spans="1:7" ht="16.2">
      <c r="A41" s="718" t="s">
        <v>919</v>
      </c>
      <c r="B41" s="1247">
        <v>2360161</v>
      </c>
      <c r="C41" s="453">
        <v>7780721</v>
      </c>
      <c r="D41" s="456">
        <v>0.30299999999999999</v>
      </c>
      <c r="E41" s="1248">
        <v>2358189</v>
      </c>
      <c r="F41" s="478">
        <v>7845683</v>
      </c>
      <c r="G41" s="481">
        <v>0.30099999999999999</v>
      </c>
    </row>
    <row r="42" spans="1:7" ht="16.2">
      <c r="A42" s="718" t="s">
        <v>920</v>
      </c>
      <c r="B42" s="1249">
        <v>0</v>
      </c>
      <c r="C42" s="453">
        <v>113328</v>
      </c>
      <c r="D42" s="1250">
        <v>0</v>
      </c>
      <c r="E42" s="1249">
        <v>0</v>
      </c>
      <c r="F42" s="478">
        <v>67790</v>
      </c>
      <c r="G42" s="1250">
        <v>0</v>
      </c>
    </row>
    <row r="43" spans="1:7">
      <c r="A43" s="718" t="s">
        <v>777</v>
      </c>
      <c r="B43" s="453">
        <v>49790</v>
      </c>
      <c r="C43" s="453">
        <v>164875</v>
      </c>
      <c r="D43" s="456">
        <v>0.30199999999999999</v>
      </c>
      <c r="E43" s="478">
        <v>48198</v>
      </c>
      <c r="F43" s="478">
        <v>160128</v>
      </c>
      <c r="G43" s="481">
        <v>0.30099999999999999</v>
      </c>
    </row>
    <row r="44" spans="1:7" ht="16.2">
      <c r="A44" s="718" t="s">
        <v>921</v>
      </c>
      <c r="B44" s="252">
        <v>962</v>
      </c>
      <c r="C44" s="453">
        <v>3113</v>
      </c>
      <c r="D44" s="456">
        <v>0.309</v>
      </c>
      <c r="E44" s="220">
        <v>633</v>
      </c>
      <c r="F44" s="478">
        <v>2242</v>
      </c>
      <c r="G44" s="481">
        <v>0.28299999999999997</v>
      </c>
    </row>
    <row r="45" spans="1:7" ht="16.2">
      <c r="A45" s="667" t="s">
        <v>922</v>
      </c>
      <c r="B45" s="453">
        <v>1173</v>
      </c>
      <c r="C45" s="453">
        <v>2670</v>
      </c>
      <c r="D45" s="456">
        <v>0.439</v>
      </c>
      <c r="E45" s="478">
        <v>1234</v>
      </c>
      <c r="F45" s="478">
        <v>2922</v>
      </c>
      <c r="G45" s="481">
        <v>0.42199999999999999</v>
      </c>
    </row>
    <row r="46" spans="1:7" ht="16.8" thickBot="1">
      <c r="A46" s="876" t="s">
        <v>923</v>
      </c>
      <c r="B46" s="463">
        <v>1288</v>
      </c>
      <c r="C46" s="463">
        <v>4158</v>
      </c>
      <c r="D46" s="722">
        <v>0.31</v>
      </c>
      <c r="E46" s="1251">
        <v>1279</v>
      </c>
      <c r="F46" s="1251">
        <v>4232</v>
      </c>
      <c r="G46" s="1252">
        <v>0.30199999999999999</v>
      </c>
    </row>
    <row r="47" spans="1:7">
      <c r="A47" s="1253"/>
      <c r="B47" s="689"/>
      <c r="C47" s="689"/>
      <c r="D47" s="689"/>
      <c r="E47" s="689"/>
      <c r="F47" s="689"/>
      <c r="G47" s="1253"/>
    </row>
    <row r="48" spans="1:7">
      <c r="A48" s="1404" t="s">
        <v>778</v>
      </c>
      <c r="B48" s="1404"/>
      <c r="C48" s="1404"/>
      <c r="D48" s="1404"/>
      <c r="E48" s="1404"/>
      <c r="F48" s="1404"/>
      <c r="G48" s="1404"/>
    </row>
    <row r="49" spans="1:7">
      <c r="A49" s="358" t="s">
        <v>779</v>
      </c>
      <c r="B49" s="358"/>
      <c r="C49" s="358"/>
      <c r="D49" s="358"/>
      <c r="E49" s="358"/>
      <c r="F49" s="358"/>
      <c r="G49" s="358"/>
    </row>
    <row r="50" spans="1:7">
      <c r="A50" s="358" t="s">
        <v>780</v>
      </c>
      <c r="B50" s="358"/>
      <c r="C50" s="358"/>
      <c r="D50" s="358"/>
      <c r="E50" s="358"/>
      <c r="F50" s="358"/>
      <c r="G50" s="358"/>
    </row>
    <row r="51" spans="1:7">
      <c r="A51" s="250" t="s">
        <v>781</v>
      </c>
      <c r="B51" s="250"/>
      <c r="C51" s="250"/>
      <c r="D51" s="250"/>
      <c r="E51" s="250"/>
      <c r="F51" s="250"/>
      <c r="G51" s="250"/>
    </row>
    <row r="52" spans="1:7">
      <c r="A52" s="250" t="s">
        <v>782</v>
      </c>
      <c r="B52" s="250"/>
      <c r="C52" s="250"/>
      <c r="D52" s="250"/>
      <c r="E52" s="250"/>
      <c r="F52" s="250"/>
      <c r="G52" s="250"/>
    </row>
  </sheetData>
  <mergeCells count="6">
    <mergeCell ref="A48:G48"/>
    <mergeCell ref="B1:D1"/>
    <mergeCell ref="E1:F1"/>
    <mergeCell ref="B16:D16"/>
    <mergeCell ref="E16:F16"/>
    <mergeCell ref="A39:A40"/>
  </mergeCells>
  <hyperlinks>
    <hyperlink ref="A2" location="Índice!A1" display="Volver al índice" xr:uid="{F4935038-2BB3-6A4D-82EF-70E824405B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75D-9D24-486D-B24A-C85170A2F6BA}">
  <sheetPr>
    <tabColor theme="2" tint="-9.9978637043366805E-2"/>
  </sheetPr>
  <dimension ref="A1:I64"/>
  <sheetViews>
    <sheetView showGridLines="0" topLeftCell="A23" zoomScale="70" zoomScaleNormal="70" workbookViewId="0">
      <pane xSplit="1" topLeftCell="B1" activePane="topRight" state="frozen"/>
      <selection pane="topRight" activeCell="C27" sqref="C27"/>
    </sheetView>
  </sheetViews>
  <sheetFormatPr baseColWidth="10" defaultColWidth="11.44140625" defaultRowHeight="14.4"/>
  <cols>
    <col min="1" max="1" width="67.44140625" style="258" bestFit="1" customWidth="1"/>
    <col min="2" max="2" width="13" style="258" bestFit="1" customWidth="1"/>
    <col min="3" max="3" width="12.44140625" style="258" customWidth="1"/>
    <col min="4" max="4" width="13.109375" style="258" customWidth="1"/>
    <col min="5" max="5" width="12.44140625" style="258" customWidth="1"/>
    <col min="6" max="6" width="12.77734375" style="258" customWidth="1"/>
    <col min="7" max="7" width="12.44140625" style="258" customWidth="1"/>
    <col min="8" max="8" width="12.44140625" style="258" bestFit="1" customWidth="1"/>
    <col min="9" max="9" width="13.109375" style="258" customWidth="1"/>
  </cols>
  <sheetData>
    <row r="1" spans="1:9" s="2" customFormat="1">
      <c r="A1" s="284" t="s">
        <v>45</v>
      </c>
      <c r="B1" s="1258" t="s">
        <v>46</v>
      </c>
      <c r="C1" s="1258"/>
      <c r="D1" s="1258"/>
      <c r="E1" s="1258" t="s">
        <v>47</v>
      </c>
      <c r="F1" s="1258"/>
      <c r="G1" s="9"/>
      <c r="H1" s="9"/>
      <c r="I1" s="28"/>
    </row>
    <row r="2" spans="1:9" s="2" customFormat="1">
      <c r="A2" s="285" t="s">
        <v>48</v>
      </c>
      <c r="B2" s="163" t="s">
        <v>29</v>
      </c>
      <c r="C2" s="163" t="s">
        <v>30</v>
      </c>
      <c r="D2" s="163" t="s">
        <v>31</v>
      </c>
      <c r="E2" s="163" t="s">
        <v>49</v>
      </c>
      <c r="F2" s="163" t="s">
        <v>50</v>
      </c>
      <c r="G2" s="28"/>
      <c r="H2" s="28"/>
      <c r="I2" s="28"/>
    </row>
    <row r="3" spans="1:9" s="5" customFormat="1" ht="15" thickBot="1">
      <c r="A3" s="205" t="s">
        <v>51</v>
      </c>
      <c r="B3" s="286"/>
      <c r="C3" s="286"/>
      <c r="D3" s="286"/>
      <c r="E3" s="286"/>
      <c r="F3" s="286"/>
      <c r="G3" s="14"/>
      <c r="H3" s="14"/>
      <c r="I3" s="14"/>
    </row>
    <row r="4" spans="1:9">
      <c r="A4" s="287" t="s">
        <v>52</v>
      </c>
      <c r="B4" s="288">
        <v>2379527</v>
      </c>
      <c r="C4" s="288">
        <v>2069220</v>
      </c>
      <c r="D4" s="289">
        <v>2123383</v>
      </c>
      <c r="E4" s="290">
        <v>2.6175563738993438E-2</v>
      </c>
      <c r="F4" s="290">
        <v>-0.10764492270942923</v>
      </c>
      <c r="G4" s="13"/>
      <c r="H4" s="13"/>
      <c r="I4" s="21"/>
    </row>
    <row r="5" spans="1:9">
      <c r="A5" s="291" t="s">
        <v>53</v>
      </c>
      <c r="B5" s="292">
        <v>-1341481</v>
      </c>
      <c r="C5" s="292">
        <v>-732665</v>
      </c>
      <c r="D5" s="293">
        <v>-557647</v>
      </c>
      <c r="E5" s="294">
        <v>-0.23887861437355409</v>
      </c>
      <c r="F5" s="294">
        <v>-0.58430495847499886</v>
      </c>
      <c r="G5" s="13"/>
      <c r="H5" s="13"/>
      <c r="I5" s="21"/>
    </row>
    <row r="6" spans="1:9" ht="27.6">
      <c r="A6" s="295" t="s">
        <v>54</v>
      </c>
      <c r="B6" s="296">
        <v>1038046</v>
      </c>
      <c r="C6" s="296">
        <v>1336555</v>
      </c>
      <c r="D6" s="297">
        <v>1565736</v>
      </c>
      <c r="E6" s="298">
        <v>0.17147143215206259</v>
      </c>
      <c r="F6" s="298">
        <v>0.50834934097332873</v>
      </c>
      <c r="G6" s="15"/>
      <c r="H6" s="15"/>
      <c r="I6" s="98"/>
    </row>
    <row r="7" spans="1:9">
      <c r="A7" s="299" t="s">
        <v>55</v>
      </c>
      <c r="B7" s="292">
        <v>958255</v>
      </c>
      <c r="C7" s="292">
        <v>1330406</v>
      </c>
      <c r="D7" s="293">
        <v>1194530</v>
      </c>
      <c r="E7" s="290">
        <v>-0.10213122911351873</v>
      </c>
      <c r="F7" s="290">
        <v>0.24656798033926253</v>
      </c>
      <c r="G7" s="13"/>
      <c r="H7" s="13"/>
      <c r="I7" s="21"/>
    </row>
    <row r="8" spans="1:9">
      <c r="A8" s="299" t="s">
        <v>56</v>
      </c>
      <c r="B8" s="292">
        <v>141926</v>
      </c>
      <c r="C8" s="292">
        <v>84866</v>
      </c>
      <c r="D8" s="293">
        <v>-65247</v>
      </c>
      <c r="E8" s="294" t="s">
        <v>57</v>
      </c>
      <c r="F8" s="294" t="s">
        <v>57</v>
      </c>
      <c r="G8" s="13"/>
      <c r="H8" s="13"/>
      <c r="I8" s="21"/>
    </row>
    <row r="9" spans="1:9">
      <c r="A9" s="299" t="s">
        <v>58</v>
      </c>
      <c r="B9" s="292">
        <v>-1779306</v>
      </c>
      <c r="C9" s="292">
        <v>-1982556</v>
      </c>
      <c r="D9" s="293">
        <v>-1680271</v>
      </c>
      <c r="E9" s="294">
        <v>-0.15247236395844557</v>
      </c>
      <c r="F9" s="294">
        <v>-5.5659341338701721E-2</v>
      </c>
      <c r="G9" s="13"/>
      <c r="H9" s="13"/>
      <c r="I9" s="21"/>
    </row>
    <row r="10" spans="1:9">
      <c r="A10" s="300" t="s">
        <v>59</v>
      </c>
      <c r="B10" s="296">
        <v>358921</v>
      </c>
      <c r="C10" s="296">
        <v>769271</v>
      </c>
      <c r="D10" s="297">
        <v>1014748</v>
      </c>
      <c r="E10" s="301">
        <v>0.31910341089161037</v>
      </c>
      <c r="F10" s="301">
        <v>1.8272182457978219</v>
      </c>
      <c r="G10" s="15"/>
      <c r="H10" s="15"/>
      <c r="I10" s="98"/>
    </row>
    <row r="11" spans="1:9">
      <c r="A11" s="299" t="s">
        <v>60</v>
      </c>
      <c r="B11" s="292">
        <v>-145746</v>
      </c>
      <c r="C11" s="292">
        <v>-103460</v>
      </c>
      <c r="D11" s="293">
        <v>-337599</v>
      </c>
      <c r="E11" s="294">
        <v>2.2630871834525421</v>
      </c>
      <c r="F11" s="294">
        <v>1.3163517352105718</v>
      </c>
      <c r="G11" s="13"/>
      <c r="H11" s="13"/>
      <c r="I11" s="21"/>
    </row>
    <row r="12" spans="1:9">
      <c r="A12" s="302" t="s">
        <v>61</v>
      </c>
      <c r="B12" s="296">
        <v>213175</v>
      </c>
      <c r="C12" s="296">
        <v>665811</v>
      </c>
      <c r="D12" s="297">
        <v>677149</v>
      </c>
      <c r="E12" s="303">
        <v>1.7028856537365709E-2</v>
      </c>
      <c r="F12" s="303">
        <v>2.1764934912630469</v>
      </c>
      <c r="G12" s="15"/>
      <c r="H12" s="15"/>
      <c r="I12" s="98"/>
    </row>
    <row r="13" spans="1:9">
      <c r="A13" s="304" t="s">
        <v>62</v>
      </c>
      <c r="B13" s="292">
        <v>3901</v>
      </c>
      <c r="C13" s="292">
        <v>12407</v>
      </c>
      <c r="D13" s="293">
        <v>16351</v>
      </c>
      <c r="E13" s="305">
        <v>0.3178850648827275</v>
      </c>
      <c r="F13" s="305">
        <v>3.1914893617021276</v>
      </c>
      <c r="G13" s="13"/>
      <c r="H13" s="13"/>
      <c r="I13" s="21"/>
    </row>
    <row r="14" spans="1:9">
      <c r="A14" s="302" t="s">
        <v>63</v>
      </c>
      <c r="B14" s="296">
        <v>209274</v>
      </c>
      <c r="C14" s="296">
        <v>653404</v>
      </c>
      <c r="D14" s="297">
        <v>660798</v>
      </c>
      <c r="E14" s="303">
        <v>1.1316122949966636E-2</v>
      </c>
      <c r="F14" s="303">
        <v>2.1575733249233062</v>
      </c>
      <c r="G14" s="15"/>
      <c r="H14" s="15"/>
      <c r="I14" s="98"/>
    </row>
    <row r="15" spans="1:9" s="3" customFormat="1" ht="15" thickBot="1">
      <c r="A15" s="306" t="s">
        <v>64</v>
      </c>
      <c r="B15" s="307">
        <v>2.6237479669382231</v>
      </c>
      <c r="C15" s="307">
        <v>8.1919751932361535</v>
      </c>
      <c r="D15" s="308">
        <v>8.2846765917258907</v>
      </c>
      <c r="E15" s="309">
        <v>1.1316122949966652E-2</v>
      </c>
      <c r="F15" s="309">
        <v>2.1575733249233062</v>
      </c>
      <c r="G15" s="17"/>
      <c r="H15" s="17"/>
      <c r="I15" s="18"/>
    </row>
    <row r="16" spans="1:9">
      <c r="A16" s="310" t="s">
        <v>39</v>
      </c>
      <c r="B16" s="311">
        <v>120708515</v>
      </c>
      <c r="C16" s="311">
        <v>137659885</v>
      </c>
      <c r="D16" s="293">
        <v>137031239</v>
      </c>
      <c r="E16" s="290">
        <v>-4.5666607959174163E-3</v>
      </c>
      <c r="F16" s="290">
        <v>0.13522429631414154</v>
      </c>
      <c r="G16" s="13"/>
      <c r="H16" s="13"/>
      <c r="I16" s="21"/>
    </row>
    <row r="17" spans="1:9">
      <c r="A17" s="310" t="s">
        <v>65</v>
      </c>
      <c r="B17" s="311">
        <v>119563545</v>
      </c>
      <c r="C17" s="311">
        <v>142365502</v>
      </c>
      <c r="D17" s="293">
        <v>148626339</v>
      </c>
      <c r="E17" s="290">
        <v>4.3977205938556661E-2</v>
      </c>
      <c r="F17" s="290">
        <v>0.24307404067017249</v>
      </c>
      <c r="G17" s="13"/>
      <c r="H17" s="13"/>
      <c r="I17" s="21"/>
    </row>
    <row r="18" spans="1:9" s="3" customFormat="1" ht="15" thickBot="1">
      <c r="A18" s="312" t="s">
        <v>66</v>
      </c>
      <c r="B18" s="313">
        <v>23205639</v>
      </c>
      <c r="C18" s="313">
        <v>24945870</v>
      </c>
      <c r="D18" s="314">
        <v>24529958</v>
      </c>
      <c r="E18" s="309">
        <v>-1.6672579469066421E-2</v>
      </c>
      <c r="F18" s="309">
        <v>5.7068844344256152E-2</v>
      </c>
      <c r="G18" s="19"/>
      <c r="H18" s="19"/>
      <c r="I18" s="18"/>
    </row>
    <row r="19" spans="1:9" s="99" customFormat="1">
      <c r="A19" s="315" t="s">
        <v>67</v>
      </c>
      <c r="B19" s="316"/>
      <c r="C19" s="311"/>
      <c r="D19" s="317"/>
      <c r="E19" s="290"/>
      <c r="F19" s="290"/>
      <c r="G19" s="20"/>
      <c r="H19" s="20"/>
      <c r="I19" s="20"/>
    </row>
    <row r="20" spans="1:9">
      <c r="A20" s="304" t="s">
        <v>68</v>
      </c>
      <c r="B20" s="316">
        <v>5.3481545224081349E-2</v>
      </c>
      <c r="C20" s="316">
        <v>3.726670857539973E-2</v>
      </c>
      <c r="D20" s="318">
        <v>3.72750685911232E-2</v>
      </c>
      <c r="E20" s="319" t="s">
        <v>69</v>
      </c>
      <c r="F20" s="319" t="s">
        <v>70</v>
      </c>
      <c r="G20" s="21"/>
      <c r="H20" s="21"/>
      <c r="I20" s="12"/>
    </row>
    <row r="21" spans="1:9">
      <c r="A21" s="304" t="s">
        <v>71</v>
      </c>
      <c r="B21" s="316">
        <v>2.3327938378056943E-2</v>
      </c>
      <c r="C21" s="316">
        <v>2.407139196411855E-2</v>
      </c>
      <c r="D21" s="318">
        <v>2.7485817111463584E-2</v>
      </c>
      <c r="E21" s="319" t="s">
        <v>72</v>
      </c>
      <c r="F21" s="319" t="s">
        <v>73</v>
      </c>
      <c r="G21" s="21"/>
      <c r="H21" s="21"/>
      <c r="I21" s="12"/>
    </row>
    <row r="22" spans="1:9">
      <c r="A22" s="310" t="s">
        <v>74</v>
      </c>
      <c r="B22" s="316">
        <v>2.1299999999999999E-2</v>
      </c>
      <c r="C22" s="316">
        <v>1.3406565651278155E-2</v>
      </c>
      <c r="D22" s="318">
        <v>1.4251918140775359E-2</v>
      </c>
      <c r="E22" s="319" t="s">
        <v>75</v>
      </c>
      <c r="F22" s="319" t="s">
        <v>76</v>
      </c>
      <c r="G22" s="21"/>
      <c r="H22" s="21"/>
      <c r="I22" s="12"/>
    </row>
    <row r="23" spans="1:9">
      <c r="A23" s="310" t="s">
        <v>41</v>
      </c>
      <c r="B23" s="316">
        <v>3.39E-2</v>
      </c>
      <c r="C23" s="320">
        <v>0.1077</v>
      </c>
      <c r="D23" s="321">
        <v>0.106</v>
      </c>
      <c r="E23" s="319" t="s">
        <v>77</v>
      </c>
      <c r="F23" s="319" t="s">
        <v>78</v>
      </c>
      <c r="G23" s="21"/>
      <c r="H23" s="21"/>
      <c r="I23" s="12"/>
    </row>
    <row r="24" spans="1:9" s="3" customFormat="1" ht="15" thickBot="1">
      <c r="A24" s="322" t="s">
        <v>79</v>
      </c>
      <c r="B24" s="323">
        <v>4.3406745236137505E-3</v>
      </c>
      <c r="C24" s="323">
        <v>1.1143290681039151E-2</v>
      </c>
      <c r="D24" s="324">
        <v>1.0974292380721128E-2</v>
      </c>
      <c r="E24" s="325" t="s">
        <v>69</v>
      </c>
      <c r="F24" s="325" t="s">
        <v>80</v>
      </c>
      <c r="G24" s="18"/>
      <c r="H24" s="18"/>
      <c r="I24" s="17"/>
    </row>
    <row r="25" spans="1:9" s="99" customFormat="1">
      <c r="A25" s="326" t="s">
        <v>81</v>
      </c>
      <c r="B25" s="316"/>
      <c r="C25" s="320"/>
      <c r="D25" s="321"/>
      <c r="E25" s="319"/>
      <c r="F25" s="319"/>
      <c r="G25" s="20"/>
      <c r="H25" s="20"/>
      <c r="I25" s="20"/>
    </row>
    <row r="26" spans="1:9">
      <c r="A26" s="310" t="s">
        <v>82</v>
      </c>
      <c r="B26" s="316">
        <v>2.9654113464986295E-2</v>
      </c>
      <c r="C26" s="316">
        <v>3.3965820907085602E-2</v>
      </c>
      <c r="D26" s="318">
        <v>3.5528271038985496E-2</v>
      </c>
      <c r="E26" s="319" t="s">
        <v>83</v>
      </c>
      <c r="F26" s="319" t="s">
        <v>84</v>
      </c>
      <c r="G26" s="21"/>
      <c r="H26" s="21"/>
      <c r="I26" s="12"/>
    </row>
    <row r="27" spans="1:9">
      <c r="A27" s="310" t="s">
        <v>85</v>
      </c>
      <c r="B27" s="316">
        <v>2.131148446321289E-2</v>
      </c>
      <c r="C27" s="316">
        <v>2.6949496474580507E-2</v>
      </c>
      <c r="D27" s="318">
        <v>2.7652716472920457E-2</v>
      </c>
      <c r="E27" s="319" t="s">
        <v>86</v>
      </c>
      <c r="F27" s="319" t="s">
        <v>87</v>
      </c>
      <c r="G27" s="21"/>
      <c r="H27" s="21"/>
      <c r="I27" s="12"/>
    </row>
    <row r="28" spans="1:9">
      <c r="A28" s="310" t="s">
        <v>88</v>
      </c>
      <c r="B28" s="316">
        <v>3.8977349692356E-2</v>
      </c>
      <c r="C28" s="316">
        <v>4.6058130878142166E-2</v>
      </c>
      <c r="D28" s="318">
        <v>4.9772139913293788E-2</v>
      </c>
      <c r="E28" s="319" t="s">
        <v>89</v>
      </c>
      <c r="F28" s="319" t="s">
        <v>90</v>
      </c>
      <c r="G28" s="21"/>
      <c r="H28" s="21"/>
      <c r="I28" s="12"/>
    </row>
    <row r="29" spans="1:9">
      <c r="A29" s="310" t="s">
        <v>91</v>
      </c>
      <c r="B29" s="316">
        <v>4.4453566511028657E-2</v>
      </c>
      <c r="C29" s="316">
        <v>2.1289135901864223E-2</v>
      </c>
      <c r="D29" s="318">
        <v>1.6277952503954227E-2</v>
      </c>
      <c r="E29" s="319" t="s">
        <v>92</v>
      </c>
      <c r="F29" s="319" t="s">
        <v>93</v>
      </c>
      <c r="G29" s="21"/>
      <c r="H29" s="21"/>
      <c r="I29" s="12"/>
    </row>
    <row r="30" spans="1:9">
      <c r="A30" s="310" t="s">
        <v>94</v>
      </c>
      <c r="B30" s="320">
        <v>1.6571491469209141</v>
      </c>
      <c r="C30" s="320">
        <v>2.1170507884221741</v>
      </c>
      <c r="D30" s="321">
        <v>2.0015060132694313</v>
      </c>
      <c r="E30" s="319" t="s">
        <v>95</v>
      </c>
      <c r="F30" s="319" t="s">
        <v>96</v>
      </c>
      <c r="G30" s="21"/>
      <c r="H30" s="21"/>
      <c r="I30" s="12"/>
    </row>
    <row r="31" spans="1:9" s="3" customFormat="1" ht="15" thickBot="1">
      <c r="A31" s="306" t="s">
        <v>97</v>
      </c>
      <c r="B31" s="323">
        <v>1.2607652705754726</v>
      </c>
      <c r="C31" s="323">
        <v>1.5612307004163961</v>
      </c>
      <c r="D31" s="324">
        <v>1.4287118908183143</v>
      </c>
      <c r="E31" s="325" t="s">
        <v>98</v>
      </c>
      <c r="F31" s="325" t="s">
        <v>99</v>
      </c>
      <c r="G31" s="18"/>
      <c r="H31" s="18"/>
      <c r="I31" s="17"/>
    </row>
    <row r="32" spans="1:9">
      <c r="A32" s="327" t="s">
        <v>100</v>
      </c>
      <c r="B32" s="320"/>
      <c r="C32" s="320"/>
      <c r="D32" s="321"/>
      <c r="E32" s="319"/>
      <c r="F32" s="319"/>
      <c r="G32" s="21"/>
      <c r="H32" s="21"/>
      <c r="I32" s="12"/>
    </row>
    <row r="33" spans="1:9" s="99" customFormat="1">
      <c r="A33" s="328" t="s">
        <v>101</v>
      </c>
      <c r="B33" s="320">
        <v>0.4338529451642934</v>
      </c>
      <c r="C33" s="320">
        <v>0.47226497297283054</v>
      </c>
      <c r="D33" s="321">
        <v>0.44036323314382331</v>
      </c>
      <c r="E33" s="319" t="s">
        <v>102</v>
      </c>
      <c r="F33" s="319" t="s">
        <v>103</v>
      </c>
      <c r="G33" s="20"/>
      <c r="H33" s="20"/>
      <c r="I33" s="20"/>
    </row>
    <row r="34" spans="1:9" s="3" customFormat="1" ht="15" thickBot="1">
      <c r="A34" s="329" t="s">
        <v>104</v>
      </c>
      <c r="B34" s="330">
        <v>3.5700000000000003E-2</v>
      </c>
      <c r="C34" s="330">
        <v>3.0599999999999999E-2</v>
      </c>
      <c r="D34" s="331">
        <v>2.8299999999999999E-2</v>
      </c>
      <c r="E34" s="332" t="s">
        <v>105</v>
      </c>
      <c r="F34" s="332" t="s">
        <v>106</v>
      </c>
      <c r="G34" s="18"/>
      <c r="H34" s="18"/>
      <c r="I34" s="17"/>
    </row>
    <row r="35" spans="1:9">
      <c r="A35" s="327" t="s">
        <v>107</v>
      </c>
      <c r="B35" s="333"/>
      <c r="C35" s="320"/>
      <c r="D35" s="321"/>
      <c r="E35" s="319"/>
      <c r="F35" s="319"/>
      <c r="G35" s="21"/>
      <c r="H35" s="21"/>
      <c r="I35" s="12"/>
    </row>
    <row r="36" spans="1:9" s="99" customFormat="1">
      <c r="A36" s="310" t="s">
        <v>108</v>
      </c>
      <c r="B36" s="334">
        <v>0.944223632869583</v>
      </c>
      <c r="C36" s="334">
        <v>0.81399999999999995</v>
      </c>
      <c r="D36" s="335">
        <v>0.85499960010079623</v>
      </c>
      <c r="E36" s="319" t="s">
        <v>109</v>
      </c>
      <c r="F36" s="319" t="s">
        <v>110</v>
      </c>
      <c r="G36" s="20"/>
      <c r="H36" s="20"/>
      <c r="I36" s="20"/>
    </row>
    <row r="37" spans="1:9" s="3" customFormat="1" ht="15" thickBot="1">
      <c r="A37" s="306" t="s">
        <v>111</v>
      </c>
      <c r="B37" s="336">
        <v>0.59859614949777795</v>
      </c>
      <c r="C37" s="336">
        <v>0.754</v>
      </c>
      <c r="D37" s="337">
        <v>0.96359323153040199</v>
      </c>
      <c r="E37" s="325" t="s">
        <v>112</v>
      </c>
      <c r="F37" s="325" t="s">
        <v>113</v>
      </c>
      <c r="G37" s="18"/>
      <c r="H37" s="18"/>
      <c r="I37" s="17"/>
    </row>
    <row r="38" spans="1:9">
      <c r="A38" s="326" t="s">
        <v>114</v>
      </c>
      <c r="B38" s="334"/>
      <c r="C38" s="334"/>
      <c r="D38" s="335"/>
      <c r="E38" s="319"/>
      <c r="F38" s="319"/>
      <c r="G38" s="21"/>
      <c r="H38" s="21"/>
      <c r="I38" s="12"/>
    </row>
    <row r="39" spans="1:9" s="99" customFormat="1">
      <c r="A39" s="310" t="s">
        <v>115</v>
      </c>
      <c r="B39" s="338">
        <v>0.13519999999999999</v>
      </c>
      <c r="C39" s="338">
        <v>0.14929999999999999</v>
      </c>
      <c r="D39" s="339">
        <v>0.1646</v>
      </c>
      <c r="E39" s="319" t="s">
        <v>116</v>
      </c>
      <c r="F39" s="319" t="s">
        <v>117</v>
      </c>
      <c r="G39" s="20"/>
      <c r="H39" s="20"/>
      <c r="I39" s="20"/>
    </row>
    <row r="40" spans="1:9">
      <c r="A40" s="310" t="s">
        <v>118</v>
      </c>
      <c r="B40" s="338">
        <v>0.1033</v>
      </c>
      <c r="C40" s="338">
        <v>0.1041</v>
      </c>
      <c r="D40" s="339">
        <v>0.10589999999999999</v>
      </c>
      <c r="E40" s="290" t="s">
        <v>119</v>
      </c>
      <c r="F40" s="290" t="s">
        <v>120</v>
      </c>
      <c r="G40" s="21"/>
      <c r="H40" s="21"/>
      <c r="I40" s="12"/>
    </row>
    <row r="41" spans="1:9" s="3" customFormat="1" ht="15" thickBot="1">
      <c r="A41" s="306" t="s">
        <v>121</v>
      </c>
      <c r="B41" s="340">
        <v>0.11890000000000001</v>
      </c>
      <c r="C41" s="340">
        <v>0.114</v>
      </c>
      <c r="D41" s="341">
        <v>0.1111</v>
      </c>
      <c r="E41" s="325" t="s">
        <v>122</v>
      </c>
      <c r="F41" s="325" t="s">
        <v>123</v>
      </c>
      <c r="G41" s="17"/>
      <c r="H41" s="18"/>
      <c r="I41" s="17"/>
    </row>
    <row r="42" spans="1:9" s="27" customFormat="1" ht="15" thickBot="1">
      <c r="A42" s="342" t="s">
        <v>124</v>
      </c>
      <c r="B42" s="343">
        <v>34963</v>
      </c>
      <c r="C42" s="343">
        <v>36806</v>
      </c>
      <c r="D42" s="344">
        <v>36233</v>
      </c>
      <c r="E42" s="345">
        <v>-1.5568113894473767E-2</v>
      </c>
      <c r="F42" s="345">
        <v>3.6324114063438495E-2</v>
      </c>
      <c r="G42" s="100"/>
      <c r="H42" s="100"/>
      <c r="I42" s="101"/>
    </row>
    <row r="43" spans="1:9" s="99" customFormat="1" ht="14.25" customHeight="1">
      <c r="A43" s="346" t="s">
        <v>125</v>
      </c>
      <c r="B43" s="347"/>
      <c r="C43" s="347"/>
      <c r="D43" s="348"/>
      <c r="E43" s="349"/>
      <c r="F43" s="349"/>
      <c r="G43" s="15"/>
      <c r="H43" s="15"/>
      <c r="I43" s="98"/>
    </row>
    <row r="44" spans="1:9" s="99" customFormat="1">
      <c r="A44" s="350" t="s">
        <v>126</v>
      </c>
      <c r="B44" s="351">
        <v>94382</v>
      </c>
      <c r="C44" s="351">
        <v>94382</v>
      </c>
      <c r="D44" s="352">
        <v>94382</v>
      </c>
      <c r="E44" s="290">
        <v>0</v>
      </c>
      <c r="F44" s="290">
        <v>0</v>
      </c>
      <c r="G44" s="20"/>
      <c r="H44" s="20"/>
      <c r="I44" s="20"/>
    </row>
    <row r="45" spans="1:9">
      <c r="A45" s="350" t="s">
        <v>127</v>
      </c>
      <c r="B45" s="351">
        <v>14872</v>
      </c>
      <c r="C45" s="351">
        <v>14915</v>
      </c>
      <c r="D45" s="352">
        <v>14621</v>
      </c>
      <c r="E45" s="353">
        <v>-1.9711699631243751E-2</v>
      </c>
      <c r="F45" s="353">
        <v>-1.6877353415814977E-2</v>
      </c>
      <c r="G45" s="13"/>
      <c r="H45" s="13"/>
      <c r="I45" s="21"/>
    </row>
    <row r="46" spans="1:9" s="3" customFormat="1" ht="15" thickBot="1">
      <c r="A46" s="306" t="s">
        <v>128</v>
      </c>
      <c r="B46" s="354">
        <v>79510</v>
      </c>
      <c r="C46" s="354">
        <v>79467</v>
      </c>
      <c r="D46" s="355">
        <v>79761</v>
      </c>
      <c r="E46" s="356">
        <v>3.6996489108687136E-3</v>
      </c>
      <c r="F46" s="356">
        <v>3.1568356181612689E-3</v>
      </c>
      <c r="G46" s="19"/>
      <c r="H46" s="19"/>
      <c r="I46" s="18"/>
    </row>
    <row r="47" spans="1:9">
      <c r="A47" s="7"/>
      <c r="B47" s="7"/>
      <c r="C47" s="7"/>
      <c r="D47" s="7"/>
      <c r="E47" s="7"/>
      <c r="F47" s="7"/>
      <c r="G47" s="7"/>
      <c r="H47" s="7"/>
      <c r="I47" s="7"/>
    </row>
    <row r="48" spans="1:9">
      <c r="A48" s="7"/>
      <c r="B48" s="7"/>
      <c r="C48" s="7"/>
      <c r="D48" s="7"/>
      <c r="E48" s="7"/>
      <c r="F48" s="7"/>
      <c r="G48" s="7"/>
      <c r="H48" s="7"/>
      <c r="I48" s="7"/>
    </row>
    <row r="49" spans="1:9" ht="15.75" customHeight="1">
      <c r="A49" s="1255" t="s">
        <v>129</v>
      </c>
      <c r="B49" s="1255"/>
      <c r="C49" s="1255"/>
      <c r="D49" s="1255"/>
      <c r="E49" s="1255"/>
      <c r="F49" s="1255"/>
      <c r="G49" s="1255"/>
      <c r="H49" s="1255"/>
      <c r="I49" s="1255"/>
    </row>
    <row r="50" spans="1:9">
      <c r="A50" s="1255" t="s">
        <v>130</v>
      </c>
      <c r="B50" s="1255"/>
      <c r="C50" s="1255"/>
      <c r="D50" s="1255"/>
      <c r="E50" s="1255"/>
      <c r="F50" s="1255"/>
      <c r="G50" s="1255"/>
      <c r="H50" s="1255"/>
      <c r="I50" s="1255"/>
    </row>
    <row r="51" spans="1:9">
      <c r="A51" s="1255" t="s">
        <v>131</v>
      </c>
      <c r="B51" s="1255"/>
      <c r="C51" s="1255"/>
      <c r="D51" s="1255"/>
      <c r="E51" s="1255"/>
      <c r="F51" s="1255"/>
      <c r="G51" s="252"/>
      <c r="H51" s="252"/>
      <c r="I51" s="252"/>
    </row>
    <row r="52" spans="1:9">
      <c r="A52" s="1255" t="s">
        <v>132</v>
      </c>
      <c r="B52" s="1255"/>
      <c r="C52" s="1255"/>
      <c r="D52" s="1255"/>
      <c r="E52" s="1255"/>
      <c r="F52" s="1255"/>
      <c r="G52" s="252"/>
      <c r="H52" s="252"/>
      <c r="I52" s="252"/>
    </row>
    <row r="53" spans="1:9">
      <c r="A53" s="1255" t="s">
        <v>133</v>
      </c>
      <c r="B53" s="1255"/>
      <c r="C53" s="1255"/>
      <c r="D53" s="1255"/>
      <c r="E53" s="1255"/>
      <c r="F53" s="1255"/>
      <c r="G53" s="252"/>
      <c r="H53" s="252"/>
      <c r="I53" s="252"/>
    </row>
    <row r="54" spans="1:9">
      <c r="A54" s="1256" t="s">
        <v>134</v>
      </c>
      <c r="B54" s="1256"/>
      <c r="C54" s="1256"/>
      <c r="D54" s="1256"/>
      <c r="E54" s="1256"/>
      <c r="F54" s="1256"/>
      <c r="G54" s="1256"/>
      <c r="H54" s="1256"/>
      <c r="I54" s="1256"/>
    </row>
    <row r="55" spans="1:9">
      <c r="A55" s="1257" t="s">
        <v>135</v>
      </c>
      <c r="B55" s="1257"/>
      <c r="C55" s="1257"/>
      <c r="D55" s="1257"/>
      <c r="E55" s="1257"/>
      <c r="F55" s="1257"/>
      <c r="G55" s="357"/>
      <c r="H55" s="357"/>
      <c r="I55" s="357"/>
    </row>
    <row r="56" spans="1:9">
      <c r="A56" s="1255" t="s">
        <v>136</v>
      </c>
      <c r="B56" s="1255"/>
      <c r="C56" s="1255"/>
      <c r="D56" s="1255"/>
      <c r="E56" s="1255"/>
      <c r="F56" s="1255"/>
      <c r="G56" s="1255"/>
      <c r="H56" s="1255"/>
      <c r="I56" s="1255"/>
    </row>
    <row r="57" spans="1:9">
      <c r="A57" s="1255" t="s">
        <v>137</v>
      </c>
      <c r="B57" s="1255"/>
      <c r="C57" s="1255"/>
      <c r="D57" s="1255"/>
      <c r="E57" s="1255"/>
      <c r="F57" s="1255"/>
      <c r="G57" s="252"/>
      <c r="H57" s="252"/>
      <c r="I57" s="252"/>
    </row>
    <row r="58" spans="1:9">
      <c r="A58" s="358" t="s">
        <v>138</v>
      </c>
      <c r="B58" s="357"/>
      <c r="C58" s="357"/>
      <c r="D58" s="357"/>
      <c r="E58" s="357"/>
      <c r="F58" s="357"/>
      <c r="G58" s="252"/>
      <c r="H58" s="252"/>
      <c r="I58" s="252"/>
    </row>
    <row r="59" spans="1:9">
      <c r="A59" s="1255" t="s">
        <v>139</v>
      </c>
      <c r="B59" s="1255"/>
      <c r="C59" s="1255"/>
      <c r="D59" s="1255"/>
      <c r="E59" s="1255"/>
      <c r="F59" s="1255"/>
      <c r="G59" s="252"/>
      <c r="H59" s="252"/>
      <c r="I59" s="252"/>
    </row>
    <row r="60" spans="1:9">
      <c r="A60" s="1255" t="s">
        <v>140</v>
      </c>
      <c r="B60" s="1255"/>
      <c r="C60" s="1255"/>
      <c r="D60" s="1255"/>
      <c r="E60" s="1255"/>
      <c r="F60" s="1255"/>
      <c r="G60" s="252"/>
      <c r="H60" s="252"/>
      <c r="I60" s="252"/>
    </row>
    <row r="61" spans="1:9" ht="29.25" customHeight="1">
      <c r="A61" s="1255" t="s">
        <v>141</v>
      </c>
      <c r="B61" s="1255"/>
      <c r="C61" s="1255"/>
      <c r="D61" s="1255"/>
      <c r="E61" s="1255"/>
      <c r="F61" s="1255"/>
      <c r="G61" s="1255"/>
      <c r="H61" s="1255"/>
      <c r="I61" s="1255"/>
    </row>
    <row r="62" spans="1:9">
      <c r="A62" s="1256" t="s">
        <v>142</v>
      </c>
      <c r="B62" s="1256"/>
      <c r="C62" s="1256"/>
      <c r="D62" s="1256"/>
      <c r="E62" s="1256"/>
      <c r="F62" s="1256"/>
      <c r="G62" s="1256"/>
      <c r="H62" s="1256"/>
      <c r="I62" s="1256"/>
    </row>
    <row r="63" spans="1:9">
      <c r="A63" s="1256" t="s">
        <v>143</v>
      </c>
      <c r="B63" s="1256"/>
      <c r="C63" s="1256"/>
      <c r="D63" s="1256"/>
      <c r="E63" s="1256"/>
      <c r="F63" s="1256"/>
      <c r="G63" s="1256"/>
      <c r="H63" s="1256"/>
      <c r="I63" s="1256"/>
    </row>
    <row r="64" spans="1:9">
      <c r="A64" s="250" t="s">
        <v>144</v>
      </c>
      <c r="B64" s="357"/>
      <c r="C64" s="357"/>
      <c r="D64" s="357"/>
      <c r="E64" s="357"/>
      <c r="F64" s="357"/>
      <c r="G64" s="252"/>
      <c r="H64" s="252"/>
      <c r="I64" s="252"/>
    </row>
  </sheetData>
  <mergeCells count="16">
    <mergeCell ref="B1:D1"/>
    <mergeCell ref="E1:F1"/>
    <mergeCell ref="A49:I49"/>
    <mergeCell ref="A50:I50"/>
    <mergeCell ref="A51:F51"/>
    <mergeCell ref="A52:F52"/>
    <mergeCell ref="A53:F53"/>
    <mergeCell ref="A63:I63"/>
    <mergeCell ref="A54:I54"/>
    <mergeCell ref="A56:I56"/>
    <mergeCell ref="A57:F57"/>
    <mergeCell ref="A59:F59"/>
    <mergeCell ref="A61:I61"/>
    <mergeCell ref="A62:I62"/>
    <mergeCell ref="A55:F55"/>
    <mergeCell ref="A60:F60"/>
  </mergeCells>
  <hyperlinks>
    <hyperlink ref="A3" location="Índice!A1" display="Volver al índice" xr:uid="{981CC729-77F0-4A93-BA07-820218E0BB2F}"/>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EB9B-557F-4D57-A253-E943F14709E2}">
  <sheetPr>
    <tabColor theme="2" tint="-9.9978637043366805E-2"/>
  </sheetPr>
  <dimension ref="A1:I41"/>
  <sheetViews>
    <sheetView showGridLines="0" workbookViewId="0">
      <pane xSplit="1" topLeftCell="B1" activePane="topRight" state="frozen"/>
      <selection pane="topRight" activeCell="A23" sqref="A23:I23"/>
    </sheetView>
  </sheetViews>
  <sheetFormatPr baseColWidth="10" defaultColWidth="11.44140625" defaultRowHeight="14.4"/>
  <cols>
    <col min="1" max="1" width="36.44140625" style="258" bestFit="1" customWidth="1"/>
    <col min="2" max="6" width="11.44140625" style="258"/>
    <col min="7" max="9" width="10.77734375" style="258"/>
  </cols>
  <sheetData>
    <row r="1" spans="1:9" s="1" customFormat="1">
      <c r="A1" s="359" t="s">
        <v>145</v>
      </c>
      <c r="B1" s="1259" t="s">
        <v>46</v>
      </c>
      <c r="C1" s="1260"/>
      <c r="D1" s="1261"/>
      <c r="E1" s="1259" t="s">
        <v>47</v>
      </c>
      <c r="F1" s="1260"/>
      <c r="G1" s="284"/>
      <c r="H1" s="284"/>
      <c r="I1" s="360"/>
    </row>
    <row r="2" spans="1:9" s="1" customFormat="1">
      <c r="A2" s="361" t="s">
        <v>48</v>
      </c>
      <c r="B2" s="362" t="s">
        <v>29</v>
      </c>
      <c r="C2" s="163" t="s">
        <v>30</v>
      </c>
      <c r="D2" s="363" t="s">
        <v>31</v>
      </c>
      <c r="E2" s="362" t="s">
        <v>49</v>
      </c>
      <c r="F2" s="163" t="s">
        <v>50</v>
      </c>
      <c r="G2" s="163"/>
      <c r="H2" s="163"/>
      <c r="I2" s="163"/>
    </row>
    <row r="3" spans="1:9" s="4" customFormat="1" ht="15" thickBot="1">
      <c r="A3" s="205" t="s">
        <v>51</v>
      </c>
      <c r="B3" s="364"/>
      <c r="C3" s="286"/>
      <c r="D3" s="365"/>
      <c r="E3" s="364"/>
      <c r="F3" s="286"/>
      <c r="G3" s="286"/>
      <c r="H3" s="286"/>
      <c r="I3" s="286"/>
    </row>
    <row r="4" spans="1:9">
      <c r="A4" s="366" t="s">
        <v>146</v>
      </c>
      <c r="B4" s="367"/>
      <c r="C4" s="368"/>
      <c r="D4" s="369"/>
      <c r="E4" s="370"/>
      <c r="F4" s="168"/>
      <c r="G4" s="371"/>
      <c r="H4" s="371"/>
      <c r="I4" s="371"/>
    </row>
    <row r="5" spans="1:9">
      <c r="A5" s="372" t="s">
        <v>147</v>
      </c>
      <c r="B5" s="373">
        <v>142204</v>
      </c>
      <c r="C5" s="374">
        <v>570181</v>
      </c>
      <c r="D5" s="375">
        <v>724547</v>
      </c>
      <c r="E5" s="376">
        <v>0.27100000000000002</v>
      </c>
      <c r="F5" s="377">
        <v>4.0949999999999998</v>
      </c>
      <c r="G5" s="378"/>
      <c r="H5" s="378"/>
      <c r="I5" s="379"/>
    </row>
    <row r="6" spans="1:9">
      <c r="A6" s="372" t="s">
        <v>148</v>
      </c>
      <c r="B6" s="373">
        <v>6829</v>
      </c>
      <c r="C6" s="374">
        <v>-20750</v>
      </c>
      <c r="D6" s="375">
        <v>11453</v>
      </c>
      <c r="E6" s="380" t="s">
        <v>57</v>
      </c>
      <c r="F6" s="377">
        <v>0.67700000000000005</v>
      </c>
      <c r="G6" s="378"/>
      <c r="H6" s="378"/>
      <c r="I6" s="371"/>
    </row>
    <row r="7" spans="1:9">
      <c r="A7" s="366" t="s">
        <v>149</v>
      </c>
      <c r="B7" s="381"/>
      <c r="C7" s="382"/>
      <c r="D7" s="383"/>
      <c r="E7" s="380"/>
      <c r="F7" s="384"/>
      <c r="G7" s="371"/>
      <c r="H7" s="371"/>
      <c r="I7" s="371"/>
    </row>
    <row r="8" spans="1:9" ht="16.8">
      <c r="A8" s="372" t="s">
        <v>826</v>
      </c>
      <c r="B8" s="373">
        <v>33326</v>
      </c>
      <c r="C8" s="374">
        <v>22461</v>
      </c>
      <c r="D8" s="375">
        <v>13738</v>
      </c>
      <c r="E8" s="376">
        <v>-0.38800000000000001</v>
      </c>
      <c r="F8" s="377">
        <v>-0.58799999999999997</v>
      </c>
      <c r="G8" s="378"/>
      <c r="H8" s="378"/>
      <c r="I8" s="371"/>
    </row>
    <row r="9" spans="1:9">
      <c r="A9" s="372" t="s">
        <v>150</v>
      </c>
      <c r="B9" s="373">
        <v>-2365</v>
      </c>
      <c r="C9" s="374">
        <v>-12537</v>
      </c>
      <c r="D9" s="375">
        <v>1358</v>
      </c>
      <c r="E9" s="380" t="s">
        <v>57</v>
      </c>
      <c r="F9" s="384" t="s">
        <v>57</v>
      </c>
      <c r="G9" s="378"/>
      <c r="H9" s="378"/>
      <c r="I9" s="371"/>
    </row>
    <row r="10" spans="1:9">
      <c r="A10" s="366" t="s">
        <v>151</v>
      </c>
      <c r="B10" s="381"/>
      <c r="C10" s="382"/>
      <c r="D10" s="383"/>
      <c r="E10" s="380"/>
      <c r="F10" s="384"/>
      <c r="G10" s="371"/>
      <c r="H10" s="371"/>
      <c r="I10" s="371"/>
    </row>
    <row r="11" spans="1:9" ht="16.8">
      <c r="A11" s="372" t="s">
        <v>827</v>
      </c>
      <c r="B11" s="373">
        <v>98661</v>
      </c>
      <c r="C11" s="374">
        <v>8528</v>
      </c>
      <c r="D11" s="375">
        <v>-95507</v>
      </c>
      <c r="E11" s="380" t="s">
        <v>57</v>
      </c>
      <c r="F11" s="384" t="s">
        <v>57</v>
      </c>
      <c r="G11" s="378"/>
      <c r="H11" s="378"/>
      <c r="I11" s="379"/>
    </row>
    <row r="12" spans="1:9">
      <c r="A12" s="372" t="s">
        <v>152</v>
      </c>
      <c r="B12" s="373">
        <v>-4079</v>
      </c>
      <c r="C12" s="374">
        <v>62951</v>
      </c>
      <c r="D12" s="375">
        <v>34596</v>
      </c>
      <c r="E12" s="376">
        <v>-0.45</v>
      </c>
      <c r="F12" s="384" t="s">
        <v>57</v>
      </c>
      <c r="G12" s="378"/>
      <c r="H12" s="378"/>
      <c r="I12" s="379"/>
    </row>
    <row r="13" spans="1:9">
      <c r="A13" s="366" t="s">
        <v>153</v>
      </c>
      <c r="B13" s="381"/>
      <c r="C13" s="382"/>
      <c r="D13" s="383"/>
      <c r="E13" s="380"/>
      <c r="F13" s="384"/>
      <c r="G13" s="371"/>
      <c r="H13" s="371"/>
      <c r="I13" s="371"/>
    </row>
    <row r="14" spans="1:9">
      <c r="A14" s="372" t="s">
        <v>154</v>
      </c>
      <c r="B14" s="381">
        <v>359</v>
      </c>
      <c r="C14" s="374">
        <v>13140</v>
      </c>
      <c r="D14" s="375">
        <v>11377</v>
      </c>
      <c r="E14" s="376">
        <v>-0.13400000000000001</v>
      </c>
      <c r="F14" s="377">
        <v>30.690999999999999</v>
      </c>
      <c r="G14" s="378"/>
      <c r="H14" s="378"/>
      <c r="I14" s="379"/>
    </row>
    <row r="15" spans="1:9">
      <c r="A15" s="372" t="s">
        <v>155</v>
      </c>
      <c r="B15" s="381">
        <v>-512</v>
      </c>
      <c r="C15" s="374">
        <v>70233</v>
      </c>
      <c r="D15" s="375">
        <v>25324</v>
      </c>
      <c r="E15" s="376">
        <v>-0.63900000000000001</v>
      </c>
      <c r="F15" s="384" t="s">
        <v>57</v>
      </c>
      <c r="G15" s="378"/>
      <c r="H15" s="378"/>
      <c r="I15" s="379"/>
    </row>
    <row r="16" spans="1:9" s="3" customFormat="1" ht="17.399999999999999" thickBot="1">
      <c r="A16" s="385" t="s">
        <v>828</v>
      </c>
      <c r="B16" s="386">
        <v>-65150</v>
      </c>
      <c r="C16" s="387">
        <v>-60803</v>
      </c>
      <c r="D16" s="388">
        <v>-66088</v>
      </c>
      <c r="E16" s="389">
        <v>8.6999999999999994E-2</v>
      </c>
      <c r="F16" s="390">
        <v>1.4E-2</v>
      </c>
      <c r="G16" s="391"/>
      <c r="H16" s="391"/>
      <c r="I16" s="392"/>
    </row>
    <row r="17" spans="1:9" s="3" customFormat="1" ht="15" thickBot="1">
      <c r="A17" s="385" t="s">
        <v>63</v>
      </c>
      <c r="B17" s="393">
        <v>209274</v>
      </c>
      <c r="C17" s="394">
        <v>653404</v>
      </c>
      <c r="D17" s="395">
        <v>660798</v>
      </c>
      <c r="E17" s="396">
        <v>1.0999999999999999E-2</v>
      </c>
      <c r="F17" s="397">
        <v>2.1579999999999999</v>
      </c>
      <c r="G17" s="398"/>
      <c r="H17" s="398"/>
      <c r="I17" s="399"/>
    </row>
    <row r="20" spans="1:9">
      <c r="A20" s="1255" t="s">
        <v>156</v>
      </c>
      <c r="B20" s="1255"/>
      <c r="C20" s="1255"/>
      <c r="D20" s="1255"/>
      <c r="E20" s="1255"/>
      <c r="F20" s="1255"/>
      <c r="G20" s="1255"/>
      <c r="H20" s="1255"/>
      <c r="I20" s="1255"/>
    </row>
    <row r="21" spans="1:9" ht="45.75" customHeight="1">
      <c r="A21" s="1255" t="s">
        <v>157</v>
      </c>
      <c r="B21" s="1255"/>
      <c r="C21" s="1255"/>
      <c r="D21" s="1255"/>
      <c r="E21" s="1255"/>
      <c r="F21" s="1255"/>
      <c r="G21" s="1255"/>
      <c r="H21" s="1255"/>
      <c r="I21" s="1255"/>
    </row>
    <row r="22" spans="1:9" ht="54.75" customHeight="1">
      <c r="A22" s="1255" t="s">
        <v>158</v>
      </c>
      <c r="B22" s="1255"/>
      <c r="C22" s="1255"/>
      <c r="D22" s="1255"/>
      <c r="E22" s="1255"/>
      <c r="F22" s="1255"/>
      <c r="G22" s="1255"/>
      <c r="H22" s="1255"/>
      <c r="I22" s="1255"/>
    </row>
    <row r="23" spans="1:9">
      <c r="A23" s="1255" t="s">
        <v>159</v>
      </c>
      <c r="B23" s="1255"/>
      <c r="C23" s="1255"/>
      <c r="D23" s="1255"/>
      <c r="E23" s="1255"/>
      <c r="F23" s="1255"/>
      <c r="G23" s="1255"/>
      <c r="H23" s="1255"/>
      <c r="I23" s="1255"/>
    </row>
    <row r="28" spans="1:9">
      <c r="B28" s="400"/>
      <c r="C28" s="400"/>
      <c r="D28" s="400"/>
      <c r="E28" s="401"/>
      <c r="F28" s="401"/>
    </row>
    <row r="29" spans="1:9">
      <c r="B29" s="402"/>
      <c r="C29" s="402"/>
      <c r="D29" s="402"/>
      <c r="E29" s="403"/>
      <c r="F29" s="403"/>
    </row>
    <row r="30" spans="1:9">
      <c r="B30" s="402"/>
      <c r="C30" s="402"/>
      <c r="D30" s="402"/>
      <c r="E30" s="404"/>
      <c r="F30" s="403"/>
    </row>
    <row r="31" spans="1:9">
      <c r="B31" s="405"/>
      <c r="C31" s="405"/>
      <c r="D31" s="405"/>
      <c r="E31" s="404"/>
      <c r="F31" s="404"/>
    </row>
    <row r="32" spans="1:9">
      <c r="B32" s="402"/>
      <c r="C32" s="402"/>
      <c r="D32" s="402"/>
      <c r="E32" s="403"/>
      <c r="F32" s="403"/>
    </row>
    <row r="33" spans="2:6">
      <c r="B33" s="402"/>
      <c r="C33" s="402"/>
      <c r="D33" s="402"/>
      <c r="E33" s="404"/>
      <c r="F33" s="404"/>
    </row>
    <row r="34" spans="2:6">
      <c r="B34" s="405"/>
      <c r="C34" s="405"/>
      <c r="D34" s="405"/>
      <c r="E34" s="404"/>
      <c r="F34" s="404"/>
    </row>
    <row r="35" spans="2:6">
      <c r="B35" s="402"/>
      <c r="C35" s="402"/>
      <c r="D35" s="402"/>
      <c r="E35" s="404"/>
      <c r="F35" s="404"/>
    </row>
    <row r="36" spans="2:6">
      <c r="B36" s="402"/>
      <c r="C36" s="402"/>
      <c r="D36" s="402"/>
      <c r="E36" s="403"/>
      <c r="F36" s="404"/>
    </row>
    <row r="37" spans="2:6">
      <c r="B37" s="405"/>
      <c r="C37" s="405"/>
      <c r="D37" s="405"/>
      <c r="E37" s="404"/>
      <c r="F37" s="404"/>
    </row>
    <row r="38" spans="2:6">
      <c r="B38" s="405"/>
      <c r="C38" s="402"/>
      <c r="D38" s="402"/>
      <c r="E38" s="403"/>
      <c r="F38" s="403"/>
    </row>
    <row r="39" spans="2:6">
      <c r="B39" s="405"/>
      <c r="C39" s="402"/>
      <c r="D39" s="402"/>
      <c r="E39" s="403"/>
      <c r="F39" s="404"/>
    </row>
    <row r="40" spans="2:6">
      <c r="B40" s="402"/>
      <c r="C40" s="402"/>
      <c r="D40" s="402"/>
      <c r="E40" s="403"/>
      <c r="F40" s="403"/>
    </row>
    <row r="41" spans="2:6">
      <c r="B41" s="406"/>
      <c r="C41" s="406"/>
      <c r="D41" s="406"/>
      <c r="E41" s="407"/>
      <c r="F41" s="407"/>
    </row>
  </sheetData>
  <mergeCells count="6">
    <mergeCell ref="A22:I22"/>
    <mergeCell ref="A23:I23"/>
    <mergeCell ref="B1:D1"/>
    <mergeCell ref="E1:F1"/>
    <mergeCell ref="A20:I20"/>
    <mergeCell ref="A21:I21"/>
  </mergeCells>
  <hyperlinks>
    <hyperlink ref="A3" location="Índice!A1" display="Volver al índice" xr:uid="{2B4B33FF-2EB0-41CC-B5C6-1479E25DD32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F3A1-86B6-4EB2-8FEE-F0BD0484DD7B}">
  <sheetPr>
    <tabColor theme="2" tint="-9.9978637043366805E-2"/>
  </sheetPr>
  <dimension ref="A1:F21"/>
  <sheetViews>
    <sheetView showGridLines="0" topLeftCell="A11" zoomScale="110" workbookViewId="0">
      <pane xSplit="1" topLeftCell="B1" activePane="topRight" state="frozen"/>
      <selection pane="topRight" activeCell="A20" sqref="A20:F20"/>
    </sheetView>
  </sheetViews>
  <sheetFormatPr baseColWidth="10" defaultColWidth="11.44140625" defaultRowHeight="14.4"/>
  <cols>
    <col min="1" max="1" width="36.44140625" bestFit="1" customWidth="1"/>
  </cols>
  <sheetData>
    <row r="1" spans="1:6" s="6" customFormat="1" ht="13.8">
      <c r="A1" s="284" t="s">
        <v>41</v>
      </c>
      <c r="B1" s="1259" t="s">
        <v>46</v>
      </c>
      <c r="C1" s="1260"/>
      <c r="D1" s="1261"/>
      <c r="E1" s="360"/>
      <c r="F1" s="360"/>
    </row>
    <row r="2" spans="1:6" s="6" customFormat="1" ht="13.8">
      <c r="A2" s="408"/>
      <c r="B2" s="362" t="s">
        <v>29</v>
      </c>
      <c r="C2" s="163" t="s">
        <v>30</v>
      </c>
      <c r="D2" s="363" t="s">
        <v>31</v>
      </c>
      <c r="E2" s="163"/>
      <c r="F2" s="163"/>
    </row>
    <row r="3" spans="1:6" s="23" customFormat="1" thickBot="1">
      <c r="A3" s="205" t="s">
        <v>51</v>
      </c>
      <c r="B3" s="364"/>
      <c r="C3" s="286"/>
      <c r="D3" s="365"/>
      <c r="E3" s="286"/>
      <c r="F3" s="286"/>
    </row>
    <row r="4" spans="1:6">
      <c r="A4" s="409" t="s">
        <v>146</v>
      </c>
      <c r="B4" s="167"/>
      <c r="C4" s="168"/>
      <c r="D4" s="169"/>
      <c r="E4" s="410"/>
      <c r="F4" s="410"/>
    </row>
    <row r="5" spans="1:6">
      <c r="A5" s="411" t="s">
        <v>147</v>
      </c>
      <c r="B5" s="412">
        <v>3.5000000000000003E-2</v>
      </c>
      <c r="C5" s="413">
        <v>0.14699999999999999</v>
      </c>
      <c r="D5" s="414">
        <v>0.184</v>
      </c>
      <c r="E5" s="415"/>
      <c r="F5" s="415"/>
    </row>
    <row r="6" spans="1:6">
      <c r="A6" s="411" t="s">
        <v>148</v>
      </c>
      <c r="B6" s="416">
        <v>3.7999999999999999E-2</v>
      </c>
      <c r="C6" s="417">
        <v>-0.121</v>
      </c>
      <c r="D6" s="418">
        <v>6.5000000000000002E-2</v>
      </c>
      <c r="E6" s="419"/>
      <c r="F6" s="419"/>
    </row>
    <row r="7" spans="1:6">
      <c r="A7" s="420" t="s">
        <v>149</v>
      </c>
      <c r="B7" s="421"/>
      <c r="C7" s="422"/>
      <c r="D7" s="423"/>
      <c r="E7" s="424"/>
      <c r="F7" s="424"/>
    </row>
    <row r="8" spans="1:6" ht="16.8">
      <c r="A8" s="195" t="s">
        <v>829</v>
      </c>
      <c r="B8" s="416">
        <v>6.5000000000000002E-2</v>
      </c>
      <c r="C8" s="417">
        <v>4.8000000000000001E-2</v>
      </c>
      <c r="D8" s="418">
        <v>2.7E-2</v>
      </c>
      <c r="E8" s="419"/>
      <c r="F8" s="419"/>
    </row>
    <row r="9" spans="1:6">
      <c r="A9" s="425" t="s">
        <v>150</v>
      </c>
      <c r="B9" s="416">
        <v>-3.2000000000000001E-2</v>
      </c>
      <c r="C9" s="417">
        <v>-0.188</v>
      </c>
      <c r="D9" s="418">
        <v>1.7999999999999999E-2</v>
      </c>
      <c r="E9" s="426"/>
      <c r="F9" s="426"/>
    </row>
    <row r="10" spans="1:6">
      <c r="A10" s="427" t="s">
        <v>151</v>
      </c>
      <c r="B10" s="416"/>
      <c r="C10" s="417"/>
      <c r="D10" s="418"/>
      <c r="E10" s="426"/>
      <c r="F10" s="426"/>
    </row>
    <row r="11" spans="1:6" ht="16.8">
      <c r="A11" s="411" t="s">
        <v>830</v>
      </c>
      <c r="B11" s="416">
        <v>0.14399999999999999</v>
      </c>
      <c r="C11" s="417">
        <v>1.2E-2</v>
      </c>
      <c r="D11" s="418">
        <v>-0.14399999999999999</v>
      </c>
      <c r="E11" s="419"/>
      <c r="F11" s="419"/>
    </row>
    <row r="12" spans="1:6">
      <c r="A12" s="411" t="s">
        <v>160</v>
      </c>
      <c r="B12" s="416">
        <v>-2.5999999999999999E-2</v>
      </c>
      <c r="C12" s="417">
        <v>0.377</v>
      </c>
      <c r="D12" s="418">
        <v>0.21290000000000001</v>
      </c>
      <c r="E12" s="419"/>
      <c r="F12" s="419"/>
    </row>
    <row r="13" spans="1:6">
      <c r="A13" s="239" t="s">
        <v>153</v>
      </c>
      <c r="B13" s="416"/>
      <c r="C13" s="417"/>
      <c r="D13" s="418"/>
      <c r="E13" s="426"/>
      <c r="F13" s="426"/>
    </row>
    <row r="14" spans="1:6">
      <c r="A14" s="411" t="s">
        <v>161</v>
      </c>
      <c r="B14" s="428">
        <v>2E-3</v>
      </c>
      <c r="C14" s="429">
        <v>7.8E-2</v>
      </c>
      <c r="D14" s="430">
        <v>6.8000000000000005E-2</v>
      </c>
      <c r="E14" s="419"/>
      <c r="F14" s="419"/>
    </row>
    <row r="15" spans="1:6" s="3" customFormat="1" ht="15" thickBot="1">
      <c r="A15" s="431" t="s">
        <v>162</v>
      </c>
      <c r="B15" s="432">
        <v>-3.0000000000000001E-3</v>
      </c>
      <c r="C15" s="433">
        <v>0.32800000000000001</v>
      </c>
      <c r="D15" s="434">
        <v>0.11799999999999999</v>
      </c>
      <c r="E15" s="435"/>
      <c r="F15" s="435"/>
    </row>
    <row r="16" spans="1:6" s="27" customFormat="1" ht="15" thickBot="1">
      <c r="A16" s="436" t="s">
        <v>163</v>
      </c>
      <c r="B16" s="437">
        <v>3.4000000000000002E-2</v>
      </c>
      <c r="C16" s="438">
        <v>0.108</v>
      </c>
      <c r="D16" s="439">
        <v>0.106</v>
      </c>
      <c r="E16" s="440"/>
      <c r="F16" s="440"/>
    </row>
    <row r="17" spans="1:6">
      <c r="A17" s="258"/>
      <c r="B17" s="258"/>
      <c r="C17" s="258"/>
      <c r="D17" s="258"/>
      <c r="E17" s="258"/>
      <c r="F17" s="258"/>
    </row>
    <row r="18" spans="1:6">
      <c r="A18" s="258"/>
      <c r="B18" s="258"/>
      <c r="C18" s="258"/>
      <c r="D18" s="258"/>
      <c r="E18" s="258"/>
      <c r="F18" s="258"/>
    </row>
    <row r="19" spans="1:6">
      <c r="A19" s="1255" t="s">
        <v>164</v>
      </c>
      <c r="B19" s="1255"/>
      <c r="C19" s="1255"/>
      <c r="D19" s="1255"/>
      <c r="E19" s="1255"/>
      <c r="F19" s="1255"/>
    </row>
    <row r="20" spans="1:6" ht="36" customHeight="1">
      <c r="A20" s="1255" t="s">
        <v>165</v>
      </c>
      <c r="B20" s="1255"/>
      <c r="C20" s="1255"/>
      <c r="D20" s="1255"/>
      <c r="E20" s="1255"/>
      <c r="F20" s="1255"/>
    </row>
    <row r="21" spans="1:6" ht="46.5" customHeight="1">
      <c r="A21" s="1255" t="s">
        <v>166</v>
      </c>
      <c r="B21" s="1255"/>
      <c r="C21" s="1255"/>
      <c r="D21" s="1255"/>
      <c r="E21" s="1255"/>
      <c r="F21" s="1255"/>
    </row>
  </sheetData>
  <mergeCells count="4">
    <mergeCell ref="A21:F21"/>
    <mergeCell ref="B1:D1"/>
    <mergeCell ref="A19:F19"/>
    <mergeCell ref="A20:F20"/>
  </mergeCells>
  <hyperlinks>
    <hyperlink ref="A3" location="Índice!A1" display="Volver al índice" xr:uid="{89DCD142-09FF-46D4-9602-9A31C0F95D4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6280-6043-444A-A3F2-B9E93273D7AD}">
  <sheetPr>
    <tabColor theme="2" tint="-9.9978637043366805E-2"/>
  </sheetPr>
  <dimension ref="A1:G19"/>
  <sheetViews>
    <sheetView showGridLines="0" zoomScale="125" workbookViewId="0">
      <pane xSplit="1" topLeftCell="B1" activePane="topRight" state="frozen"/>
      <selection pane="topRight" activeCell="A20" sqref="A20"/>
    </sheetView>
  </sheetViews>
  <sheetFormatPr baseColWidth="10" defaultColWidth="11.44140625" defaultRowHeight="14.4"/>
  <cols>
    <col min="1" max="1" width="59.77734375" style="258" bestFit="1" customWidth="1"/>
    <col min="2" max="4" width="12.44140625" style="258" bestFit="1" customWidth="1"/>
    <col min="5" max="6" width="11.5546875" style="258" bestFit="1" customWidth="1"/>
    <col min="7" max="7" width="11.44140625" style="258"/>
  </cols>
  <sheetData>
    <row r="1" spans="1:7" s="6" customFormat="1" ht="13.8">
      <c r="A1" s="284" t="s">
        <v>167</v>
      </c>
      <c r="B1" s="1259" t="s">
        <v>168</v>
      </c>
      <c r="C1" s="1260"/>
      <c r="D1" s="1261"/>
      <c r="E1" s="1259" t="s">
        <v>47</v>
      </c>
      <c r="F1" s="1261"/>
      <c r="G1" s="441"/>
    </row>
    <row r="2" spans="1:7" s="6" customFormat="1" ht="13.8">
      <c r="A2" s="442" t="s">
        <v>48</v>
      </c>
      <c r="B2" s="443" t="s">
        <v>169</v>
      </c>
      <c r="C2" s="444" t="s">
        <v>170</v>
      </c>
      <c r="D2" s="445" t="s">
        <v>171</v>
      </c>
      <c r="E2" s="362" t="s">
        <v>49</v>
      </c>
      <c r="F2" s="363" t="s">
        <v>50</v>
      </c>
      <c r="G2" s="441"/>
    </row>
    <row r="3" spans="1:7" s="23" customFormat="1" thickBot="1">
      <c r="A3" s="205" t="s">
        <v>51</v>
      </c>
      <c r="B3" s="364"/>
      <c r="C3" s="286"/>
      <c r="D3" s="365"/>
      <c r="E3" s="364"/>
      <c r="F3" s="365"/>
      <c r="G3" s="280"/>
    </row>
    <row r="4" spans="1:7">
      <c r="A4" s="446" t="s">
        <v>172</v>
      </c>
      <c r="B4" s="447">
        <v>19162140</v>
      </c>
      <c r="C4" s="448">
        <v>28544161</v>
      </c>
      <c r="D4" s="449">
        <v>31919515</v>
      </c>
      <c r="E4" s="450">
        <v>0.11799999999999999</v>
      </c>
      <c r="F4" s="451">
        <v>0.66600000000000004</v>
      </c>
    </row>
    <row r="5" spans="1:7">
      <c r="A5" s="446" t="s">
        <v>173</v>
      </c>
      <c r="B5" s="452">
        <v>376289</v>
      </c>
      <c r="C5" s="453">
        <v>32221</v>
      </c>
      <c r="D5" s="454">
        <v>63301</v>
      </c>
      <c r="E5" s="455">
        <v>0.96499999999999997</v>
      </c>
      <c r="F5" s="456">
        <v>-0.83199999999999996</v>
      </c>
    </row>
    <row r="6" spans="1:7">
      <c r="A6" s="446" t="s">
        <v>174</v>
      </c>
      <c r="B6" s="457">
        <v>36816653</v>
      </c>
      <c r="C6" s="458">
        <v>55173742</v>
      </c>
      <c r="D6" s="458">
        <v>59412732</v>
      </c>
      <c r="E6" s="459">
        <v>7.6999999999999999E-2</v>
      </c>
      <c r="F6" s="460">
        <v>0.61399999999999999</v>
      </c>
    </row>
    <row r="7" spans="1:7">
      <c r="A7" s="446" t="s">
        <v>175</v>
      </c>
      <c r="B7" s="457">
        <v>4424345</v>
      </c>
      <c r="C7" s="458">
        <v>2394302</v>
      </c>
      <c r="D7" s="458">
        <v>1769690</v>
      </c>
      <c r="E7" s="459">
        <v>-0.26100000000000001</v>
      </c>
      <c r="F7" s="460">
        <v>-0.6</v>
      </c>
    </row>
    <row r="8" spans="1:7">
      <c r="A8" s="446" t="s">
        <v>176</v>
      </c>
      <c r="B8" s="457">
        <v>559321</v>
      </c>
      <c r="C8" s="458">
        <v>823270</v>
      </c>
      <c r="D8" s="458">
        <v>888420</v>
      </c>
      <c r="E8" s="459">
        <v>7.9000000000000001E-2</v>
      </c>
      <c r="F8" s="460">
        <v>0.58799999999999997</v>
      </c>
    </row>
    <row r="9" spans="1:7" s="3" customFormat="1" ht="15" thickBot="1">
      <c r="A9" s="461" t="s">
        <v>39</v>
      </c>
      <c r="B9" s="462">
        <v>120708515</v>
      </c>
      <c r="C9" s="463">
        <v>137659885</v>
      </c>
      <c r="D9" s="464">
        <v>137031239</v>
      </c>
      <c r="E9" s="455">
        <v>-5.0000000000000001E-3</v>
      </c>
      <c r="F9" s="456">
        <v>0.13500000000000001</v>
      </c>
      <c r="G9" s="465"/>
    </row>
    <row r="10" spans="1:7" s="27" customFormat="1" ht="15" thickBot="1">
      <c r="A10" s="466" t="s">
        <v>177</v>
      </c>
      <c r="B10" s="467">
        <v>182047263</v>
      </c>
      <c r="C10" s="468">
        <v>224627581</v>
      </c>
      <c r="D10" s="468">
        <v>231084897</v>
      </c>
      <c r="E10" s="469">
        <v>2.9000000000000001E-2</v>
      </c>
      <c r="F10" s="470">
        <v>0.26900000000000002</v>
      </c>
      <c r="G10" s="471"/>
    </row>
    <row r="12" spans="1:7" s="3" customFormat="1" ht="15" thickBot="1">
      <c r="A12" s="465"/>
      <c r="B12" s="465"/>
      <c r="C12" s="465"/>
      <c r="D12" s="465"/>
      <c r="E12" s="465"/>
      <c r="F12" s="465"/>
      <c r="G12" s="465"/>
    </row>
    <row r="13" spans="1:7" s="1" customFormat="1">
      <c r="A13" s="284" t="s">
        <v>178</v>
      </c>
      <c r="B13" s="1262" t="s">
        <v>168</v>
      </c>
      <c r="C13" s="1258"/>
      <c r="D13" s="1263"/>
      <c r="E13" s="1259" t="s">
        <v>47</v>
      </c>
      <c r="F13" s="1260"/>
      <c r="G13" s="441"/>
    </row>
    <row r="14" spans="1:7" s="1" customFormat="1">
      <c r="A14" s="442" t="s">
        <v>48</v>
      </c>
      <c r="B14" s="443" t="s">
        <v>169</v>
      </c>
      <c r="C14" s="444" t="s">
        <v>170</v>
      </c>
      <c r="D14" s="445" t="s">
        <v>171</v>
      </c>
      <c r="E14" s="362" t="s">
        <v>49</v>
      </c>
      <c r="F14" s="163" t="s">
        <v>50</v>
      </c>
      <c r="G14" s="441"/>
    </row>
    <row r="15" spans="1:7" s="4" customFormat="1" ht="15" thickBot="1">
      <c r="A15" s="205" t="s">
        <v>51</v>
      </c>
      <c r="B15" s="364"/>
      <c r="C15" s="286"/>
      <c r="D15" s="365"/>
      <c r="E15" s="364"/>
      <c r="F15" s="286"/>
      <c r="G15" s="280"/>
    </row>
    <row r="16" spans="1:7">
      <c r="A16" s="446" t="s">
        <v>179</v>
      </c>
      <c r="B16" s="472">
        <v>4185638</v>
      </c>
      <c r="C16" s="473">
        <v>6467471</v>
      </c>
      <c r="D16" s="474">
        <v>8083128</v>
      </c>
      <c r="E16" s="475">
        <v>0.25</v>
      </c>
      <c r="F16" s="476">
        <v>0.93100000000000005</v>
      </c>
    </row>
    <row r="17" spans="1:7">
      <c r="A17" s="446" t="s">
        <v>180</v>
      </c>
      <c r="B17" s="477">
        <v>28388372</v>
      </c>
      <c r="C17" s="478">
        <v>43743889</v>
      </c>
      <c r="D17" s="479">
        <v>45681969</v>
      </c>
      <c r="E17" s="480">
        <v>4.3999999999999997E-2</v>
      </c>
      <c r="F17" s="481">
        <v>0.60899999999999999</v>
      </c>
    </row>
    <row r="18" spans="1:7" s="3" customFormat="1" ht="15" thickBot="1">
      <c r="A18" s="482" t="s">
        <v>181</v>
      </c>
      <c r="B18" s="483">
        <v>4242643</v>
      </c>
      <c r="C18" s="484">
        <v>4962382</v>
      </c>
      <c r="D18" s="485">
        <v>5647635</v>
      </c>
      <c r="E18" s="486">
        <v>0.13800000000000001</v>
      </c>
      <c r="F18" s="487">
        <v>0.33100000000000002</v>
      </c>
      <c r="G18" s="465"/>
    </row>
    <row r="19" spans="1:7" s="27" customFormat="1" ht="15" thickBot="1">
      <c r="A19" s="466" t="s">
        <v>174</v>
      </c>
      <c r="B19" s="488">
        <v>36816653</v>
      </c>
      <c r="C19" s="489">
        <v>55173742</v>
      </c>
      <c r="D19" s="489">
        <v>59412732</v>
      </c>
      <c r="E19" s="490">
        <v>7.6999999999999999E-2</v>
      </c>
      <c r="F19" s="491">
        <v>0.61399999999999999</v>
      </c>
      <c r="G19" s="471"/>
    </row>
  </sheetData>
  <mergeCells count="4">
    <mergeCell ref="B1:D1"/>
    <mergeCell ref="E1:F1"/>
    <mergeCell ref="B13:D13"/>
    <mergeCell ref="E13:F13"/>
  </mergeCells>
  <hyperlinks>
    <hyperlink ref="A3" location="Índice!A1" display="Volver al índice" xr:uid="{EA7BAC35-8712-4F7F-A30D-D093572CB4D8}"/>
    <hyperlink ref="A15" location="Índice!A1" display="Volver al índice" xr:uid="{2F23A9BF-8AFF-41B4-BC1F-C3738DD43F7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6472-3678-41D4-864C-EA642F30DC1F}">
  <sheetPr>
    <tabColor theme="2" tint="-9.9978637043366805E-2"/>
  </sheetPr>
  <dimension ref="A1:Q52"/>
  <sheetViews>
    <sheetView showGridLines="0" zoomScale="108" zoomScaleNormal="100" workbookViewId="0">
      <pane xSplit="1" topLeftCell="B1" activePane="topRight" state="frozen"/>
      <selection pane="topRight" activeCell="B52" sqref="B52"/>
    </sheetView>
  </sheetViews>
  <sheetFormatPr baseColWidth="10" defaultColWidth="11.44140625" defaultRowHeight="13.8"/>
  <cols>
    <col min="1" max="1" width="55.44140625" style="258" customWidth="1"/>
    <col min="2" max="16384" width="11.44140625" style="258"/>
  </cols>
  <sheetData>
    <row r="1" spans="1:14" s="441" customFormat="1" ht="16.5" customHeight="1">
      <c r="A1" s="1288" t="s">
        <v>182</v>
      </c>
      <c r="B1" s="1259" t="s">
        <v>183</v>
      </c>
      <c r="C1" s="1260"/>
      <c r="D1" s="1260"/>
      <c r="E1" s="1260"/>
      <c r="F1" s="1261"/>
      <c r="G1" s="1280" t="s">
        <v>47</v>
      </c>
      <c r="H1" s="1281"/>
      <c r="I1" s="1280" t="s">
        <v>184</v>
      </c>
      <c r="J1" s="1281"/>
      <c r="K1" s="1284" t="s">
        <v>185</v>
      </c>
      <c r="L1" s="1285"/>
      <c r="M1" s="1285"/>
      <c r="N1" s="492"/>
    </row>
    <row r="2" spans="1:14" s="441" customFormat="1" ht="17.399999999999999">
      <c r="A2" s="1289"/>
      <c r="B2" s="1290" t="s">
        <v>186</v>
      </c>
      <c r="C2" s="1291"/>
      <c r="D2" s="1291"/>
      <c r="E2" s="1266" t="s">
        <v>187</v>
      </c>
      <c r="F2" s="1267"/>
      <c r="G2" s="1282"/>
      <c r="H2" s="1283"/>
      <c r="I2" s="1282"/>
      <c r="J2" s="1283"/>
      <c r="K2" s="1286"/>
      <c r="L2" s="1287"/>
      <c r="M2" s="1287"/>
      <c r="N2" s="284" t="s">
        <v>187</v>
      </c>
    </row>
    <row r="3" spans="1:14" s="441" customFormat="1" ht="14.4">
      <c r="A3" s="1289"/>
      <c r="B3" s="493"/>
      <c r="C3" s="494"/>
      <c r="D3" s="494"/>
      <c r="E3" s="163"/>
      <c r="F3" s="363"/>
      <c r="G3" s="495"/>
      <c r="H3" s="496"/>
      <c r="I3" s="495"/>
      <c r="J3" s="496"/>
      <c r="K3" s="497"/>
      <c r="L3" s="498"/>
      <c r="M3" s="498"/>
      <c r="N3" s="284"/>
    </row>
    <row r="4" spans="1:14" s="280" customFormat="1" ht="14.4" thickBot="1">
      <c r="A4" s="205" t="s">
        <v>51</v>
      </c>
      <c r="B4" s="499" t="s">
        <v>29</v>
      </c>
      <c r="C4" s="500" t="s">
        <v>30</v>
      </c>
      <c r="D4" s="500" t="s">
        <v>31</v>
      </c>
      <c r="E4" s="500" t="s">
        <v>30</v>
      </c>
      <c r="F4" s="501" t="s">
        <v>31</v>
      </c>
      <c r="G4" s="502" t="s">
        <v>49</v>
      </c>
      <c r="H4" s="501" t="s">
        <v>50</v>
      </c>
      <c r="I4" s="502" t="s">
        <v>49</v>
      </c>
      <c r="J4" s="501" t="s">
        <v>50</v>
      </c>
      <c r="K4" s="503" t="s">
        <v>29</v>
      </c>
      <c r="L4" s="504" t="s">
        <v>30</v>
      </c>
      <c r="M4" s="504" t="s">
        <v>31</v>
      </c>
      <c r="N4" s="500" t="s">
        <v>31</v>
      </c>
    </row>
    <row r="5" spans="1:14">
      <c r="A5" s="505" t="s">
        <v>188</v>
      </c>
      <c r="B5" s="506">
        <v>95083</v>
      </c>
      <c r="C5" s="507">
        <v>112981</v>
      </c>
      <c r="D5" s="507">
        <v>111969</v>
      </c>
      <c r="E5" s="507">
        <v>91075</v>
      </c>
      <c r="F5" s="508">
        <v>90319</v>
      </c>
      <c r="G5" s="509">
        <v>-8.9999999999999993E-3</v>
      </c>
      <c r="H5" s="510">
        <v>0.17799999999999999</v>
      </c>
      <c r="I5" s="511">
        <v>-8.0000000000000002E-3</v>
      </c>
      <c r="J5" s="512">
        <v>-0.05</v>
      </c>
      <c r="K5" s="511">
        <v>0.81499999999999995</v>
      </c>
      <c r="L5" s="513">
        <v>0.82399999999999995</v>
      </c>
      <c r="M5" s="513">
        <v>0.81899999999999995</v>
      </c>
      <c r="N5" s="512">
        <v>0.80500000000000005</v>
      </c>
    </row>
    <row r="6" spans="1:14">
      <c r="A6" s="514" t="s">
        <v>189</v>
      </c>
      <c r="B6" s="515">
        <v>47658</v>
      </c>
      <c r="C6" s="516">
        <v>51675</v>
      </c>
      <c r="D6" s="516">
        <v>49860</v>
      </c>
      <c r="E6" s="516">
        <v>44988</v>
      </c>
      <c r="F6" s="517">
        <v>43518</v>
      </c>
      <c r="G6" s="513">
        <v>-3.5000000000000003E-2</v>
      </c>
      <c r="H6" s="512">
        <v>4.5999999999999999E-2</v>
      </c>
      <c r="I6" s="511">
        <v>-3.3000000000000002E-2</v>
      </c>
      <c r="J6" s="512">
        <v>-8.6999999999999994E-2</v>
      </c>
      <c r="K6" s="511">
        <v>0.40899999999999997</v>
      </c>
      <c r="L6" s="513">
        <v>0.377</v>
      </c>
      <c r="M6" s="513">
        <v>0.36499999999999999</v>
      </c>
      <c r="N6" s="512">
        <v>0.38800000000000001</v>
      </c>
    </row>
    <row r="7" spans="1:14">
      <c r="A7" s="518" t="s">
        <v>190</v>
      </c>
      <c r="B7" s="519">
        <v>29146</v>
      </c>
      <c r="C7" s="520">
        <v>28522</v>
      </c>
      <c r="D7" s="520">
        <v>27271</v>
      </c>
      <c r="E7" s="520">
        <v>27771</v>
      </c>
      <c r="F7" s="521">
        <v>26621</v>
      </c>
      <c r="G7" s="522">
        <v>-4.3999999999999997E-2</v>
      </c>
      <c r="H7" s="523">
        <v>-6.4000000000000001E-2</v>
      </c>
      <c r="I7" s="524">
        <v>-4.1000000000000002E-2</v>
      </c>
      <c r="J7" s="525">
        <v>-8.6999999999999994E-2</v>
      </c>
      <c r="K7" s="526">
        <v>0.25</v>
      </c>
      <c r="L7" s="527">
        <v>0.20799999999999999</v>
      </c>
      <c r="M7" s="527">
        <v>0.19900000000000001</v>
      </c>
      <c r="N7" s="528">
        <v>0.23699999999999999</v>
      </c>
    </row>
    <row r="8" spans="1:14">
      <c r="A8" s="518" t="s">
        <v>191</v>
      </c>
      <c r="B8" s="519">
        <v>18511</v>
      </c>
      <c r="C8" s="520">
        <v>23153</v>
      </c>
      <c r="D8" s="520">
        <v>22590</v>
      </c>
      <c r="E8" s="520">
        <v>17216</v>
      </c>
      <c r="F8" s="521">
        <v>16898</v>
      </c>
      <c r="G8" s="529">
        <v>-2.4E-2</v>
      </c>
      <c r="H8" s="530">
        <v>0.22</v>
      </c>
      <c r="I8" s="531">
        <v>-1.9E-2</v>
      </c>
      <c r="J8" s="525">
        <v>-8.6999999999999994E-2</v>
      </c>
      <c r="K8" s="526">
        <v>0.159</v>
      </c>
      <c r="L8" s="527">
        <v>0.16900000000000001</v>
      </c>
      <c r="M8" s="527">
        <v>0.16500000000000001</v>
      </c>
      <c r="N8" s="528">
        <v>0.151</v>
      </c>
    </row>
    <row r="9" spans="1:14">
      <c r="A9" s="514" t="s">
        <v>192</v>
      </c>
      <c r="B9" s="515">
        <v>47425</v>
      </c>
      <c r="C9" s="516">
        <v>61306</v>
      </c>
      <c r="D9" s="516">
        <v>62109</v>
      </c>
      <c r="E9" s="516">
        <v>46088</v>
      </c>
      <c r="F9" s="517">
        <v>46801</v>
      </c>
      <c r="G9" s="532">
        <v>1.2999999999999999E-2</v>
      </c>
      <c r="H9" s="533">
        <v>0.31</v>
      </c>
      <c r="I9" s="534">
        <v>1.4999999999999999E-2</v>
      </c>
      <c r="J9" s="533">
        <v>-1.2999999999999999E-2</v>
      </c>
      <c r="K9" s="534">
        <v>0.40699999999999997</v>
      </c>
      <c r="L9" s="532">
        <v>0.44700000000000001</v>
      </c>
      <c r="M9" s="532">
        <v>0.45400000000000001</v>
      </c>
      <c r="N9" s="533">
        <v>0.41699999999999998</v>
      </c>
    </row>
    <row r="10" spans="1:14">
      <c r="A10" s="535" t="s">
        <v>193</v>
      </c>
      <c r="B10" s="519">
        <v>5456</v>
      </c>
      <c r="C10" s="520">
        <v>10893</v>
      </c>
      <c r="D10" s="520">
        <v>10793</v>
      </c>
      <c r="E10" s="520">
        <v>4652</v>
      </c>
      <c r="F10" s="521">
        <v>4287</v>
      </c>
      <c r="G10" s="415">
        <v>-8.9999999999999993E-3</v>
      </c>
      <c r="H10" s="536">
        <v>0.97799999999999998</v>
      </c>
      <c r="I10" s="526">
        <v>-7.8E-2</v>
      </c>
      <c r="J10" s="537">
        <v>-0.214</v>
      </c>
      <c r="K10" s="526">
        <v>4.7E-2</v>
      </c>
      <c r="L10" s="527">
        <v>7.9000000000000001E-2</v>
      </c>
      <c r="M10" s="527">
        <v>7.9000000000000001E-2</v>
      </c>
      <c r="N10" s="528">
        <v>3.7999999999999999E-2</v>
      </c>
    </row>
    <row r="11" spans="1:14">
      <c r="A11" s="518" t="s">
        <v>194</v>
      </c>
      <c r="B11" s="519">
        <v>10330</v>
      </c>
      <c r="C11" s="520">
        <v>19239</v>
      </c>
      <c r="D11" s="520">
        <v>19562</v>
      </c>
      <c r="E11" s="520">
        <v>10262</v>
      </c>
      <c r="F11" s="521">
        <v>10760</v>
      </c>
      <c r="G11" s="415">
        <v>1.7000000000000001E-2</v>
      </c>
      <c r="H11" s="536">
        <v>0.89400000000000002</v>
      </c>
      <c r="I11" s="538">
        <v>4.9000000000000002E-2</v>
      </c>
      <c r="J11" s="528">
        <v>4.2000000000000003E-2</v>
      </c>
      <c r="K11" s="526">
        <v>8.8999999999999996E-2</v>
      </c>
      <c r="L11" s="527">
        <v>0.14000000000000001</v>
      </c>
      <c r="M11" s="527">
        <v>0.14299999999999999</v>
      </c>
      <c r="N11" s="528">
        <v>9.6000000000000002E-2</v>
      </c>
    </row>
    <row r="12" spans="1:14">
      <c r="A12" s="518" t="s">
        <v>195</v>
      </c>
      <c r="B12" s="519">
        <v>16905</v>
      </c>
      <c r="C12" s="520">
        <v>17218</v>
      </c>
      <c r="D12" s="520">
        <v>17720</v>
      </c>
      <c r="E12" s="520">
        <v>17218</v>
      </c>
      <c r="F12" s="521">
        <v>17720</v>
      </c>
      <c r="G12" s="530">
        <v>2.9000000000000001E-2</v>
      </c>
      <c r="H12" s="528">
        <v>4.8000000000000001E-2</v>
      </c>
      <c r="I12" s="529">
        <v>2.9000000000000001E-2</v>
      </c>
      <c r="J12" s="539">
        <v>4.8000000000000001E-2</v>
      </c>
      <c r="K12" s="526">
        <v>0.14499999999999999</v>
      </c>
      <c r="L12" s="527">
        <v>0.126</v>
      </c>
      <c r="M12" s="527">
        <v>0.13</v>
      </c>
      <c r="N12" s="528">
        <v>0.158</v>
      </c>
    </row>
    <row r="13" spans="1:14">
      <c r="A13" s="518" t="s">
        <v>196</v>
      </c>
      <c r="B13" s="519">
        <v>8984</v>
      </c>
      <c r="C13" s="520">
        <v>9544</v>
      </c>
      <c r="D13" s="520">
        <v>9958</v>
      </c>
      <c r="E13" s="520">
        <v>9544</v>
      </c>
      <c r="F13" s="521">
        <v>9958</v>
      </c>
      <c r="G13" s="530">
        <v>4.2999999999999997E-2</v>
      </c>
      <c r="H13" s="528">
        <v>0.108</v>
      </c>
      <c r="I13" s="538">
        <v>4.2999999999999997E-2</v>
      </c>
      <c r="J13" s="539">
        <v>0.108</v>
      </c>
      <c r="K13" s="526">
        <v>7.6999999999999999E-2</v>
      </c>
      <c r="L13" s="527">
        <v>7.0000000000000007E-2</v>
      </c>
      <c r="M13" s="527">
        <v>7.2999999999999995E-2</v>
      </c>
      <c r="N13" s="528">
        <v>8.8999999999999996E-2</v>
      </c>
    </row>
    <row r="14" spans="1:14">
      <c r="A14" s="518" t="s">
        <v>197</v>
      </c>
      <c r="B14" s="519">
        <v>5750</v>
      </c>
      <c r="C14" s="520">
        <v>4412</v>
      </c>
      <c r="D14" s="520">
        <v>4075</v>
      </c>
      <c r="E14" s="520">
        <v>4412</v>
      </c>
      <c r="F14" s="521">
        <v>4075</v>
      </c>
      <c r="G14" s="522">
        <v>-7.5999999999999998E-2</v>
      </c>
      <c r="H14" s="537">
        <v>-0.29099999999999998</v>
      </c>
      <c r="I14" s="526">
        <v>-7.5999999999999998E-2</v>
      </c>
      <c r="J14" s="537">
        <v>-0.29099999999999998</v>
      </c>
      <c r="K14" s="526">
        <v>4.9000000000000002E-2</v>
      </c>
      <c r="L14" s="527">
        <v>3.2000000000000001E-2</v>
      </c>
      <c r="M14" s="527">
        <v>0.03</v>
      </c>
      <c r="N14" s="528">
        <v>3.5999999999999997E-2</v>
      </c>
    </row>
    <row r="15" spans="1:14">
      <c r="A15" s="505" t="s">
        <v>198</v>
      </c>
      <c r="B15" s="515">
        <v>10629</v>
      </c>
      <c r="C15" s="516">
        <v>12679</v>
      </c>
      <c r="D15" s="516">
        <v>12923</v>
      </c>
      <c r="E15" s="516">
        <v>9865</v>
      </c>
      <c r="F15" s="517">
        <v>10102</v>
      </c>
      <c r="G15" s="540">
        <v>1.9E-2</v>
      </c>
      <c r="H15" s="541">
        <v>0.216</v>
      </c>
      <c r="I15" s="542">
        <v>2.4E-2</v>
      </c>
      <c r="J15" s="543">
        <v>-0.05</v>
      </c>
      <c r="K15" s="534">
        <v>9.0999999999999998E-2</v>
      </c>
      <c r="L15" s="532">
        <v>9.1999999999999998E-2</v>
      </c>
      <c r="M15" s="532">
        <v>9.5000000000000001E-2</v>
      </c>
      <c r="N15" s="533">
        <v>0.09</v>
      </c>
    </row>
    <row r="16" spans="1:14">
      <c r="A16" s="505" t="s">
        <v>199</v>
      </c>
      <c r="B16" s="544">
        <v>835</v>
      </c>
      <c r="C16" s="545">
        <v>866</v>
      </c>
      <c r="D16" s="545">
        <v>909</v>
      </c>
      <c r="E16" s="545">
        <v>866</v>
      </c>
      <c r="F16" s="546">
        <v>909</v>
      </c>
      <c r="G16" s="532">
        <v>4.9000000000000002E-2</v>
      </c>
      <c r="H16" s="533">
        <v>8.8999999999999996E-2</v>
      </c>
      <c r="I16" s="534">
        <v>4.9000000000000002E-2</v>
      </c>
      <c r="J16" s="533">
        <v>8.8999999999999996E-2</v>
      </c>
      <c r="K16" s="534">
        <v>7.0000000000000001E-3</v>
      </c>
      <c r="L16" s="532">
        <v>6.0000000000000001E-3</v>
      </c>
      <c r="M16" s="532">
        <v>7.0000000000000001E-3</v>
      </c>
      <c r="N16" s="533">
        <v>8.0000000000000002E-3</v>
      </c>
    </row>
    <row r="17" spans="1:17">
      <c r="A17" s="505" t="s">
        <v>200</v>
      </c>
      <c r="B17" s="515">
        <v>7686</v>
      </c>
      <c r="C17" s="516">
        <v>8272</v>
      </c>
      <c r="D17" s="516">
        <v>8420</v>
      </c>
      <c r="E17" s="516">
        <v>8272</v>
      </c>
      <c r="F17" s="517">
        <v>8420</v>
      </c>
      <c r="G17" s="532">
        <v>1.7999999999999999E-2</v>
      </c>
      <c r="H17" s="533">
        <v>9.5000000000000001E-2</v>
      </c>
      <c r="I17" s="534">
        <v>1.7999999999999999E-2</v>
      </c>
      <c r="J17" s="541">
        <v>9.5000000000000001E-2</v>
      </c>
      <c r="K17" s="534">
        <v>6.6000000000000003E-2</v>
      </c>
      <c r="L17" s="532">
        <v>0.06</v>
      </c>
      <c r="M17" s="532">
        <v>6.2E-2</v>
      </c>
      <c r="N17" s="533">
        <v>7.4999999999999997E-2</v>
      </c>
    </row>
    <row r="18" spans="1:17" s="465" customFormat="1" ht="14.4" thickBot="1">
      <c r="A18" s="547" t="s">
        <v>201</v>
      </c>
      <c r="B18" s="548">
        <v>2415</v>
      </c>
      <c r="C18" s="549">
        <v>2342</v>
      </c>
      <c r="D18" s="549">
        <v>2516</v>
      </c>
      <c r="E18" s="549">
        <v>2342</v>
      </c>
      <c r="F18" s="550">
        <v>2516</v>
      </c>
      <c r="G18" s="551">
        <v>7.3999999999999996E-2</v>
      </c>
      <c r="H18" s="552">
        <v>4.2000000000000003E-2</v>
      </c>
      <c r="I18" s="534">
        <v>7.3999999999999996E-2</v>
      </c>
      <c r="J18" s="533">
        <v>4.2000000000000003E-2</v>
      </c>
      <c r="K18" s="534">
        <v>2.1000000000000001E-2</v>
      </c>
      <c r="L18" s="532">
        <v>1.7000000000000001E-2</v>
      </c>
      <c r="M18" s="532">
        <v>1.7999999999999999E-2</v>
      </c>
      <c r="N18" s="533">
        <v>2.1999999999999999E-2</v>
      </c>
    </row>
    <row r="19" spans="1:17" s="471" customFormat="1" ht="14.4" thickBot="1">
      <c r="A19" s="553" t="s">
        <v>202</v>
      </c>
      <c r="B19" s="554">
        <v>116647</v>
      </c>
      <c r="C19" s="555">
        <v>137140</v>
      </c>
      <c r="D19" s="555">
        <v>136737</v>
      </c>
      <c r="E19" s="555">
        <v>112420</v>
      </c>
      <c r="F19" s="556">
        <v>112265</v>
      </c>
      <c r="G19" s="557">
        <v>-3.0000000000000001E-3</v>
      </c>
      <c r="H19" s="558">
        <v>0.17199999999999999</v>
      </c>
      <c r="I19" s="557">
        <v>-1E-3</v>
      </c>
      <c r="J19" s="558">
        <v>-3.7999999999999999E-2</v>
      </c>
      <c r="K19" s="557">
        <v>1</v>
      </c>
      <c r="L19" s="559">
        <v>1</v>
      </c>
      <c r="M19" s="559">
        <v>1</v>
      </c>
      <c r="N19" s="558">
        <v>1</v>
      </c>
    </row>
    <row r="21" spans="1:17">
      <c r="A21" s="560" t="s">
        <v>203</v>
      </c>
      <c r="B21" s="529"/>
    </row>
    <row r="22" spans="1:17">
      <c r="A22" s="560" t="s">
        <v>204</v>
      </c>
      <c r="B22" s="441"/>
    </row>
    <row r="23" spans="1:17">
      <c r="A23" s="560" t="s">
        <v>205</v>
      </c>
    </row>
    <row r="24" spans="1:17">
      <c r="A24" s="560" t="s">
        <v>206</v>
      </c>
    </row>
    <row r="25" spans="1:17">
      <c r="A25" s="258" t="s">
        <v>207</v>
      </c>
    </row>
    <row r="26" spans="1:17" s="465" customFormat="1" ht="15.75" customHeight="1" thickBot="1">
      <c r="A26" s="258" t="s">
        <v>208</v>
      </c>
    </row>
    <row r="27" spans="1:17" s="263" customFormat="1">
      <c r="A27" s="1273" t="s">
        <v>209</v>
      </c>
      <c r="B27" s="1271" t="s">
        <v>210</v>
      </c>
      <c r="C27" s="1275"/>
      <c r="D27" s="1275"/>
      <c r="E27" s="1275"/>
      <c r="F27" s="1272"/>
      <c r="G27" s="1276" t="s">
        <v>47</v>
      </c>
      <c r="H27" s="1277"/>
      <c r="I27" s="1278" t="s">
        <v>47</v>
      </c>
      <c r="J27" s="1279"/>
      <c r="K27" s="1271" t="s">
        <v>211</v>
      </c>
      <c r="L27" s="1275"/>
      <c r="M27" s="1275"/>
      <c r="N27" s="1275"/>
      <c r="O27" s="1272"/>
      <c r="P27" s="1264" t="s">
        <v>212</v>
      </c>
      <c r="Q27" s="1265"/>
    </row>
    <row r="28" spans="1:17" s="263" customFormat="1" ht="17.399999999999999">
      <c r="A28" s="1274"/>
      <c r="B28" s="561" t="s">
        <v>213</v>
      </c>
      <c r="C28" s="562"/>
      <c r="D28" s="562"/>
      <c r="E28" s="1266" t="s">
        <v>187</v>
      </c>
      <c r="F28" s="1267"/>
      <c r="G28" s="1278"/>
      <c r="H28" s="1279"/>
      <c r="I28" s="1278" t="s">
        <v>187</v>
      </c>
      <c r="J28" s="1279"/>
      <c r="K28" s="1268" t="s">
        <v>214</v>
      </c>
      <c r="L28" s="1269"/>
      <c r="M28" s="1269"/>
      <c r="N28" s="1269"/>
      <c r="O28" s="1270"/>
      <c r="P28" s="1271" t="s">
        <v>31</v>
      </c>
      <c r="Q28" s="1272"/>
    </row>
    <row r="29" spans="1:17" s="263" customFormat="1" ht="17.399999999999999">
      <c r="A29" s="1274"/>
      <c r="B29" s="561"/>
      <c r="C29" s="562"/>
      <c r="D29" s="562"/>
      <c r="E29" s="563"/>
      <c r="F29" s="563"/>
      <c r="G29" s="564"/>
      <c r="H29" s="565"/>
      <c r="I29" s="564"/>
      <c r="J29" s="566"/>
      <c r="K29" s="567"/>
      <c r="L29" s="568"/>
      <c r="M29" s="568"/>
      <c r="N29" s="568"/>
      <c r="O29" s="569"/>
      <c r="P29" s="570"/>
      <c r="Q29" s="571"/>
    </row>
    <row r="30" spans="1:17" s="575" customFormat="1" ht="14.4" thickBot="1">
      <c r="A30" s="205" t="s">
        <v>51</v>
      </c>
      <c r="B30" s="499" t="s">
        <v>29</v>
      </c>
      <c r="C30" s="500" t="s">
        <v>30</v>
      </c>
      <c r="D30" s="500" t="s">
        <v>31</v>
      </c>
      <c r="E30" s="500" t="s">
        <v>30</v>
      </c>
      <c r="F30" s="501" t="s">
        <v>31</v>
      </c>
      <c r="G30" s="572" t="s">
        <v>49</v>
      </c>
      <c r="H30" s="573" t="s">
        <v>50</v>
      </c>
      <c r="I30" s="572" t="s">
        <v>49</v>
      </c>
      <c r="J30" s="574" t="s">
        <v>50</v>
      </c>
      <c r="K30" s="499" t="s">
        <v>29</v>
      </c>
      <c r="L30" s="500" t="s">
        <v>30</v>
      </c>
      <c r="M30" s="500" t="s">
        <v>31</v>
      </c>
      <c r="N30" s="573" t="s">
        <v>49</v>
      </c>
      <c r="O30" s="574" t="s">
        <v>50</v>
      </c>
      <c r="P30" s="572" t="s">
        <v>215</v>
      </c>
      <c r="Q30" s="574" t="s">
        <v>216</v>
      </c>
    </row>
    <row r="31" spans="1:17">
      <c r="A31" s="576" t="s">
        <v>188</v>
      </c>
      <c r="B31" s="515">
        <v>60854</v>
      </c>
      <c r="C31" s="516">
        <v>80945</v>
      </c>
      <c r="D31" s="516">
        <v>80117</v>
      </c>
      <c r="E31" s="507">
        <v>59039</v>
      </c>
      <c r="F31" s="508">
        <v>58466</v>
      </c>
      <c r="G31" s="509">
        <v>-0.01</v>
      </c>
      <c r="H31" s="510">
        <v>0.317</v>
      </c>
      <c r="I31" s="511">
        <v>-0.01</v>
      </c>
      <c r="J31" s="512">
        <v>-3.9E-2</v>
      </c>
      <c r="K31" s="506">
        <v>10009</v>
      </c>
      <c r="L31" s="507">
        <v>8865</v>
      </c>
      <c r="M31" s="508">
        <v>8654</v>
      </c>
      <c r="N31" s="577">
        <v>-2.4E-2</v>
      </c>
      <c r="O31" s="578">
        <v>-0.13500000000000001</v>
      </c>
      <c r="P31" s="579">
        <v>0.71599999999999997</v>
      </c>
      <c r="Q31" s="510">
        <v>0.28399999999999997</v>
      </c>
    </row>
    <row r="32" spans="1:17">
      <c r="A32" s="580" t="s">
        <v>189</v>
      </c>
      <c r="B32" s="515">
        <v>20733</v>
      </c>
      <c r="C32" s="516">
        <v>26490</v>
      </c>
      <c r="D32" s="516">
        <v>24935</v>
      </c>
      <c r="E32" s="516">
        <v>19802</v>
      </c>
      <c r="F32" s="517">
        <v>18593</v>
      </c>
      <c r="G32" s="513">
        <v>-5.8999999999999997E-2</v>
      </c>
      <c r="H32" s="512">
        <v>0.20300000000000001</v>
      </c>
      <c r="I32" s="511">
        <v>-6.0999999999999999E-2</v>
      </c>
      <c r="J32" s="512">
        <v>-0.10299999999999999</v>
      </c>
      <c r="K32" s="581">
        <v>7873</v>
      </c>
      <c r="L32" s="582">
        <v>6969</v>
      </c>
      <c r="M32" s="583">
        <v>6772</v>
      </c>
      <c r="N32" s="534">
        <v>-2.8000000000000001E-2</v>
      </c>
      <c r="O32" s="533">
        <v>-0.14000000000000001</v>
      </c>
      <c r="P32" s="534">
        <v>0.5</v>
      </c>
      <c r="Q32" s="512">
        <v>0.5</v>
      </c>
    </row>
    <row r="33" spans="1:17">
      <c r="A33" s="584" t="s">
        <v>190</v>
      </c>
      <c r="B33" s="585">
        <v>12186</v>
      </c>
      <c r="C33" s="586">
        <v>12596</v>
      </c>
      <c r="D33" s="586">
        <v>11538</v>
      </c>
      <c r="E33" s="520">
        <v>11845</v>
      </c>
      <c r="F33" s="521">
        <v>10887</v>
      </c>
      <c r="G33" s="522">
        <v>-8.4000000000000005E-2</v>
      </c>
      <c r="H33" s="523">
        <v>-5.2999999999999999E-2</v>
      </c>
      <c r="I33" s="524">
        <v>-8.1000000000000003E-2</v>
      </c>
      <c r="J33" s="525">
        <v>-0.107</v>
      </c>
      <c r="K33" s="585">
        <v>4959</v>
      </c>
      <c r="L33" s="586">
        <v>4407</v>
      </c>
      <c r="M33" s="587">
        <v>4275</v>
      </c>
      <c r="N33" s="529">
        <v>-0.03</v>
      </c>
      <c r="O33" s="537">
        <v>-0.13800000000000001</v>
      </c>
      <c r="P33" s="531">
        <v>0.42299999999999999</v>
      </c>
      <c r="Q33" s="528">
        <v>0.57699999999999996</v>
      </c>
    </row>
    <row r="34" spans="1:17">
      <c r="A34" s="584" t="s">
        <v>191</v>
      </c>
      <c r="B34" s="585">
        <v>8546</v>
      </c>
      <c r="C34" s="586">
        <v>13894</v>
      </c>
      <c r="D34" s="586">
        <v>13398</v>
      </c>
      <c r="E34" s="520">
        <v>7957</v>
      </c>
      <c r="F34" s="521">
        <v>7706</v>
      </c>
      <c r="G34" s="526">
        <v>-3.5999999999999997E-2</v>
      </c>
      <c r="H34" s="530">
        <v>0.56799999999999995</v>
      </c>
      <c r="I34" s="531">
        <v>-3.2000000000000001E-2</v>
      </c>
      <c r="J34" s="525">
        <v>-9.8000000000000004E-2</v>
      </c>
      <c r="K34" s="585">
        <v>2914</v>
      </c>
      <c r="L34" s="586">
        <v>2562</v>
      </c>
      <c r="M34" s="587">
        <v>2497</v>
      </c>
      <c r="N34" s="526">
        <v>-2.5999999999999999E-2</v>
      </c>
      <c r="O34" s="537">
        <v>-0.14299999999999999</v>
      </c>
      <c r="P34" s="526">
        <v>0.59299999999999997</v>
      </c>
      <c r="Q34" s="528">
        <v>0.40699999999999997</v>
      </c>
    </row>
    <row r="35" spans="1:17">
      <c r="A35" s="588" t="s">
        <v>192</v>
      </c>
      <c r="B35" s="581">
        <v>40122</v>
      </c>
      <c r="C35" s="582">
        <v>54455</v>
      </c>
      <c r="D35" s="582">
        <v>55181</v>
      </c>
      <c r="E35" s="516">
        <v>39237</v>
      </c>
      <c r="F35" s="517">
        <v>39873</v>
      </c>
      <c r="G35" s="532">
        <v>1.2999999999999999E-2</v>
      </c>
      <c r="H35" s="533">
        <v>0.375</v>
      </c>
      <c r="I35" s="534">
        <v>1.6E-2</v>
      </c>
      <c r="J35" s="533">
        <v>-6.0000000000000001E-3</v>
      </c>
      <c r="K35" s="581">
        <v>2136</v>
      </c>
      <c r="L35" s="582">
        <v>1896</v>
      </c>
      <c r="M35" s="583">
        <v>1882</v>
      </c>
      <c r="N35" s="534">
        <v>-7.0000000000000001E-3</v>
      </c>
      <c r="O35" s="533">
        <v>-0.11899999999999999</v>
      </c>
      <c r="P35" s="534">
        <v>0.88800000000000001</v>
      </c>
      <c r="Q35" s="533">
        <v>0.112</v>
      </c>
    </row>
    <row r="36" spans="1:17">
      <c r="A36" s="584" t="s">
        <v>193</v>
      </c>
      <c r="B36" s="585">
        <v>2624</v>
      </c>
      <c r="C36" s="586">
        <v>8402</v>
      </c>
      <c r="D36" s="586">
        <v>8320</v>
      </c>
      <c r="E36" s="520">
        <v>2161</v>
      </c>
      <c r="F36" s="521">
        <v>1814</v>
      </c>
      <c r="G36" s="529">
        <v>-0.01</v>
      </c>
      <c r="H36" s="536">
        <v>2.17</v>
      </c>
      <c r="I36" s="526">
        <v>-0.161</v>
      </c>
      <c r="J36" s="537">
        <v>-0.309</v>
      </c>
      <c r="K36" s="589">
        <v>828</v>
      </c>
      <c r="L36" s="590">
        <v>689</v>
      </c>
      <c r="M36" s="591">
        <v>672</v>
      </c>
      <c r="N36" s="526">
        <v>-2.5000000000000001E-2</v>
      </c>
      <c r="O36" s="537">
        <v>-0.189</v>
      </c>
      <c r="P36" s="526">
        <v>0.77100000000000002</v>
      </c>
      <c r="Q36" s="528">
        <v>0.22900000000000001</v>
      </c>
    </row>
    <row r="37" spans="1:17">
      <c r="A37" s="584" t="s">
        <v>194</v>
      </c>
      <c r="B37" s="585">
        <v>10104</v>
      </c>
      <c r="C37" s="586">
        <v>19040</v>
      </c>
      <c r="D37" s="586">
        <v>19352</v>
      </c>
      <c r="E37" s="520">
        <v>10062</v>
      </c>
      <c r="F37" s="521">
        <v>10550</v>
      </c>
      <c r="G37" s="530">
        <v>1.6E-2</v>
      </c>
      <c r="H37" s="536">
        <v>0.91500000000000004</v>
      </c>
      <c r="I37" s="530">
        <v>4.8000000000000001E-2</v>
      </c>
      <c r="J37" s="528">
        <v>4.3999999999999997E-2</v>
      </c>
      <c r="K37" s="589">
        <v>66</v>
      </c>
      <c r="L37" s="590">
        <v>55</v>
      </c>
      <c r="M37" s="591">
        <v>57</v>
      </c>
      <c r="N37" s="526">
        <v>3.5999999999999997E-2</v>
      </c>
      <c r="O37" s="528">
        <v>-0.13400000000000001</v>
      </c>
      <c r="P37" s="526">
        <v>0.98899999999999999</v>
      </c>
      <c r="Q37" s="592">
        <v>1.0999999999999999E-2</v>
      </c>
    </row>
    <row r="38" spans="1:17">
      <c r="A38" s="584" t="s">
        <v>195</v>
      </c>
      <c r="B38" s="585">
        <v>14698</v>
      </c>
      <c r="C38" s="586">
        <v>15063</v>
      </c>
      <c r="D38" s="586">
        <v>15572</v>
      </c>
      <c r="E38" s="520">
        <v>15063</v>
      </c>
      <c r="F38" s="521">
        <v>15572</v>
      </c>
      <c r="G38" s="530">
        <v>3.4000000000000002E-2</v>
      </c>
      <c r="H38" s="528">
        <v>5.8999999999999997E-2</v>
      </c>
      <c r="I38" s="530">
        <v>3.4000000000000002E-2</v>
      </c>
      <c r="J38" s="539">
        <v>5.8999999999999997E-2</v>
      </c>
      <c r="K38" s="589">
        <v>646</v>
      </c>
      <c r="L38" s="590">
        <v>596</v>
      </c>
      <c r="M38" s="591">
        <v>584</v>
      </c>
      <c r="N38" s="526">
        <v>-2.1000000000000001E-2</v>
      </c>
      <c r="O38" s="528">
        <v>-9.6000000000000002E-2</v>
      </c>
      <c r="P38" s="526">
        <v>0.879</v>
      </c>
      <c r="Q38" s="528">
        <v>0.121</v>
      </c>
    </row>
    <row r="39" spans="1:17">
      <c r="A39" s="584" t="s">
        <v>196</v>
      </c>
      <c r="B39" s="585">
        <v>7763</v>
      </c>
      <c r="C39" s="586">
        <v>8119</v>
      </c>
      <c r="D39" s="586">
        <v>8436</v>
      </c>
      <c r="E39" s="520">
        <v>8119</v>
      </c>
      <c r="F39" s="521">
        <v>8436</v>
      </c>
      <c r="G39" s="530">
        <v>3.9E-2</v>
      </c>
      <c r="H39" s="528">
        <v>8.6999999999999994E-2</v>
      </c>
      <c r="I39" s="530">
        <v>3.9E-2</v>
      </c>
      <c r="J39" s="539">
        <v>8.6999999999999994E-2</v>
      </c>
      <c r="K39" s="589">
        <v>357</v>
      </c>
      <c r="L39" s="590">
        <v>394</v>
      </c>
      <c r="M39" s="591">
        <v>414</v>
      </c>
      <c r="N39" s="526">
        <v>4.8000000000000001E-2</v>
      </c>
      <c r="O39" s="528">
        <v>0.159</v>
      </c>
      <c r="P39" s="526">
        <v>0.84699999999999998</v>
      </c>
      <c r="Q39" s="528">
        <v>0.153</v>
      </c>
    </row>
    <row r="40" spans="1:17">
      <c r="A40" s="584" t="s">
        <v>197</v>
      </c>
      <c r="B40" s="585">
        <v>4932</v>
      </c>
      <c r="C40" s="586">
        <v>3831</v>
      </c>
      <c r="D40" s="586">
        <v>3502</v>
      </c>
      <c r="E40" s="520">
        <v>3831</v>
      </c>
      <c r="F40" s="521">
        <v>3502</v>
      </c>
      <c r="G40" s="522">
        <v>-8.5999999999999993E-2</v>
      </c>
      <c r="H40" s="537">
        <v>-0.28999999999999998</v>
      </c>
      <c r="I40" s="526">
        <v>-8.5999999999999993E-2</v>
      </c>
      <c r="J40" s="537">
        <v>-0.28999999999999998</v>
      </c>
      <c r="K40" s="589">
        <v>239</v>
      </c>
      <c r="L40" s="590">
        <v>161</v>
      </c>
      <c r="M40" s="591">
        <v>156</v>
      </c>
      <c r="N40" s="526">
        <v>-3.1E-2</v>
      </c>
      <c r="O40" s="528">
        <v>-0.34899999999999998</v>
      </c>
      <c r="P40" s="526">
        <v>0.85899999999999999</v>
      </c>
      <c r="Q40" s="528">
        <v>0.14099999999999999</v>
      </c>
    </row>
    <row r="41" spans="1:17">
      <c r="A41" s="593" t="s">
        <v>198</v>
      </c>
      <c r="B41" s="581">
        <v>10064</v>
      </c>
      <c r="C41" s="582">
        <v>12191</v>
      </c>
      <c r="D41" s="582">
        <v>12441</v>
      </c>
      <c r="E41" s="516">
        <v>9377</v>
      </c>
      <c r="F41" s="517">
        <v>9619</v>
      </c>
      <c r="G41" s="540">
        <v>2.1000000000000001E-2</v>
      </c>
      <c r="H41" s="541">
        <v>0.23599999999999999</v>
      </c>
      <c r="I41" s="534">
        <v>2.5999999999999999E-2</v>
      </c>
      <c r="J41" s="543">
        <v>-4.3999999999999997E-2</v>
      </c>
      <c r="K41" s="594">
        <v>165</v>
      </c>
      <c r="L41" s="595">
        <v>135</v>
      </c>
      <c r="M41" s="596">
        <v>131</v>
      </c>
      <c r="N41" s="534">
        <v>-0.03</v>
      </c>
      <c r="O41" s="533">
        <v>-0.20599999999999999</v>
      </c>
      <c r="P41" s="534">
        <v>0.96299999999999997</v>
      </c>
      <c r="Q41" s="533">
        <v>3.6999999999999998E-2</v>
      </c>
    </row>
    <row r="42" spans="1:17">
      <c r="A42" s="593" t="s">
        <v>217</v>
      </c>
      <c r="B42" s="594" t="s">
        <v>218</v>
      </c>
      <c r="C42" s="595" t="s">
        <v>218</v>
      </c>
      <c r="D42" s="595" t="s">
        <v>218</v>
      </c>
      <c r="E42" s="545" t="s">
        <v>219</v>
      </c>
      <c r="F42" s="546" t="s">
        <v>219</v>
      </c>
      <c r="G42" s="595" t="s">
        <v>219</v>
      </c>
      <c r="H42" s="596" t="s">
        <v>219</v>
      </c>
      <c r="I42" s="594" t="s">
        <v>219</v>
      </c>
      <c r="J42" s="596" t="s">
        <v>219</v>
      </c>
      <c r="K42" s="594">
        <v>244</v>
      </c>
      <c r="L42" s="595">
        <v>240</v>
      </c>
      <c r="M42" s="596">
        <v>247</v>
      </c>
      <c r="N42" s="534">
        <v>0.03</v>
      </c>
      <c r="O42" s="533">
        <v>1.0999999999999999E-2</v>
      </c>
      <c r="P42" s="594" t="s">
        <v>218</v>
      </c>
      <c r="Q42" s="533">
        <v>1</v>
      </c>
    </row>
    <row r="43" spans="1:17">
      <c r="A43" s="593" t="s">
        <v>200</v>
      </c>
      <c r="B43" s="594" t="s">
        <v>218</v>
      </c>
      <c r="C43" s="595" t="s">
        <v>218</v>
      </c>
      <c r="D43" s="595" t="s">
        <v>218</v>
      </c>
      <c r="E43" s="545" t="s">
        <v>219</v>
      </c>
      <c r="F43" s="546" t="s">
        <v>219</v>
      </c>
      <c r="G43" s="595" t="s">
        <v>219</v>
      </c>
      <c r="H43" s="596" t="s">
        <v>219</v>
      </c>
      <c r="I43" s="594" t="s">
        <v>219</v>
      </c>
      <c r="J43" s="596" t="s">
        <v>219</v>
      </c>
      <c r="K43" s="581">
        <v>2247</v>
      </c>
      <c r="L43" s="582">
        <v>2289</v>
      </c>
      <c r="M43" s="583">
        <v>2287</v>
      </c>
      <c r="N43" s="534">
        <v>-1E-3</v>
      </c>
      <c r="O43" s="533">
        <v>1.7999999999999999E-2</v>
      </c>
      <c r="P43" s="594" t="s">
        <v>218</v>
      </c>
      <c r="Q43" s="533">
        <v>1</v>
      </c>
    </row>
    <row r="44" spans="1:17" s="465" customFormat="1" ht="14.4" thickBot="1">
      <c r="A44" s="597" t="s">
        <v>220</v>
      </c>
      <c r="B44" s="598" t="s">
        <v>218</v>
      </c>
      <c r="C44" s="599" t="s">
        <v>218</v>
      </c>
      <c r="D44" s="599" t="s">
        <v>218</v>
      </c>
      <c r="E44" s="600" t="s">
        <v>219</v>
      </c>
      <c r="F44" s="601" t="s">
        <v>219</v>
      </c>
      <c r="G44" s="598" t="s">
        <v>219</v>
      </c>
      <c r="H44" s="602" t="s">
        <v>219</v>
      </c>
      <c r="I44" s="594" t="s">
        <v>219</v>
      </c>
      <c r="J44" s="596" t="s">
        <v>219</v>
      </c>
      <c r="K44" s="598">
        <v>706</v>
      </c>
      <c r="L44" s="599">
        <v>648</v>
      </c>
      <c r="M44" s="602">
        <v>684</v>
      </c>
      <c r="N44" s="551">
        <v>5.5E-2</v>
      </c>
      <c r="O44" s="552">
        <v>-3.2000000000000001E-2</v>
      </c>
      <c r="P44" s="598" t="s">
        <v>218</v>
      </c>
      <c r="Q44" s="552">
        <v>1</v>
      </c>
    </row>
    <row r="45" spans="1:17" s="471" customFormat="1" ht="14.4" thickBot="1">
      <c r="A45" s="603" t="s">
        <v>202</v>
      </c>
      <c r="B45" s="604">
        <v>70919</v>
      </c>
      <c r="C45" s="605">
        <v>93136</v>
      </c>
      <c r="D45" s="605">
        <v>92558</v>
      </c>
      <c r="E45" s="555">
        <v>68416</v>
      </c>
      <c r="F45" s="556">
        <v>68086</v>
      </c>
      <c r="G45" s="557">
        <v>-6.0000000000000001E-3</v>
      </c>
      <c r="H45" s="558">
        <v>0.30499999999999999</v>
      </c>
      <c r="I45" s="559">
        <v>-5.0000000000000001E-3</v>
      </c>
      <c r="J45" s="559">
        <v>-0.04</v>
      </c>
      <c r="K45" s="604">
        <v>13371</v>
      </c>
      <c r="L45" s="605">
        <v>12177</v>
      </c>
      <c r="M45" s="606">
        <v>12002</v>
      </c>
      <c r="N45" s="557">
        <v>-1.4E-2</v>
      </c>
      <c r="O45" s="558">
        <v>-0.10199999999999999</v>
      </c>
      <c r="P45" s="557">
        <v>0.67700000000000005</v>
      </c>
      <c r="Q45" s="558">
        <v>0.32300000000000001</v>
      </c>
    </row>
    <row r="47" spans="1:17">
      <c r="A47" s="560" t="s">
        <v>203</v>
      </c>
      <c r="B47" s="529"/>
    </row>
    <row r="48" spans="1:17">
      <c r="A48" s="560" t="s">
        <v>204</v>
      </c>
      <c r="B48" s="441"/>
    </row>
    <row r="49" spans="1:8">
      <c r="A49" s="560" t="s">
        <v>205</v>
      </c>
      <c r="G49" s="607"/>
      <c r="H49" s="607"/>
    </row>
    <row r="50" spans="1:8">
      <c r="A50" s="560" t="s">
        <v>206</v>
      </c>
    </row>
    <row r="51" spans="1:8">
      <c r="A51" s="258" t="s">
        <v>207</v>
      </c>
    </row>
    <row r="52" spans="1:8">
      <c r="A52" s="258" t="s">
        <v>208</v>
      </c>
    </row>
  </sheetData>
  <mergeCells count="17">
    <mergeCell ref="I1:J2"/>
    <mergeCell ref="K1:M2"/>
    <mergeCell ref="A1:A3"/>
    <mergeCell ref="E2:F2"/>
    <mergeCell ref="B2:D2"/>
    <mergeCell ref="B1:F1"/>
    <mergeCell ref="G1:H2"/>
    <mergeCell ref="P27:Q27"/>
    <mergeCell ref="E28:F28"/>
    <mergeCell ref="K28:O28"/>
    <mergeCell ref="P28:Q28"/>
    <mergeCell ref="A27:A29"/>
    <mergeCell ref="B27:F27"/>
    <mergeCell ref="G27:H28"/>
    <mergeCell ref="I27:J27"/>
    <mergeCell ref="I28:J28"/>
    <mergeCell ref="K27:O27"/>
  </mergeCells>
  <hyperlinks>
    <hyperlink ref="A4" location="Índice!A1" display="Volver al índice" xr:uid="{7B84E8D1-3081-4EFD-998A-3B616E3AEB84}"/>
    <hyperlink ref="A30" location="Índice!A1" display="Volver al índice" xr:uid="{3E76D1F7-1EDC-427F-9D40-AE305B41716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F778-913F-4E7F-AC0A-CE86C52DE7BF}">
  <sheetPr>
    <tabColor theme="2" tint="-9.9978637043366805E-2"/>
  </sheetPr>
  <dimension ref="A1:N55"/>
  <sheetViews>
    <sheetView showGridLines="0" topLeftCell="A2" workbookViewId="0">
      <pane xSplit="1" topLeftCell="B1" activePane="topRight" state="frozen"/>
      <selection pane="topRight" activeCell="C9" sqref="C9"/>
    </sheetView>
  </sheetViews>
  <sheetFormatPr baseColWidth="10" defaultColWidth="11.44140625" defaultRowHeight="14.4"/>
  <cols>
    <col min="1" max="1" width="30" style="258" bestFit="1" customWidth="1"/>
    <col min="2" max="4" width="11.77734375" style="258" bestFit="1" customWidth="1"/>
    <col min="5" max="6" width="11.5546875" style="258" bestFit="1" customWidth="1"/>
  </cols>
  <sheetData>
    <row r="1" spans="1:9" s="8" customFormat="1">
      <c r="A1" s="608" t="s">
        <v>40</v>
      </c>
      <c r="B1" s="1295" t="s">
        <v>168</v>
      </c>
      <c r="C1" s="1296"/>
      <c r="D1" s="1297"/>
      <c r="E1" s="1295" t="s">
        <v>47</v>
      </c>
      <c r="F1" s="1296"/>
      <c r="G1" s="1"/>
      <c r="H1" s="1"/>
      <c r="I1" s="1"/>
    </row>
    <row r="2" spans="1:9" s="8" customFormat="1">
      <c r="A2" s="609" t="s">
        <v>48</v>
      </c>
      <c r="B2" s="610"/>
      <c r="C2" s="611"/>
      <c r="D2" s="612"/>
      <c r="E2" s="610"/>
      <c r="F2" s="611"/>
      <c r="G2" s="1"/>
      <c r="H2" s="1"/>
      <c r="I2" s="1"/>
    </row>
    <row r="3" spans="1:9" s="31" customFormat="1" ht="15" thickBot="1">
      <c r="A3" s="205" t="s">
        <v>51</v>
      </c>
      <c r="B3" s="613" t="s">
        <v>169</v>
      </c>
      <c r="C3" s="614" t="s">
        <v>170</v>
      </c>
      <c r="D3" s="615" t="s">
        <v>171</v>
      </c>
      <c r="E3" s="499" t="s">
        <v>49</v>
      </c>
      <c r="F3" s="500" t="s">
        <v>50</v>
      </c>
      <c r="G3" s="4"/>
      <c r="H3" s="4"/>
      <c r="I3" s="4"/>
    </row>
    <row r="4" spans="1:9" s="7" customFormat="1" ht="15.6">
      <c r="A4" s="616" t="s">
        <v>221</v>
      </c>
      <c r="B4" s="452">
        <v>38746287</v>
      </c>
      <c r="C4" s="453">
        <v>54530355</v>
      </c>
      <c r="D4" s="617">
        <v>58074996</v>
      </c>
      <c r="E4" s="618">
        <v>6.5000000000000002E-2</v>
      </c>
      <c r="F4" s="619">
        <v>0.499</v>
      </c>
      <c r="G4" s="38"/>
      <c r="H4" s="38"/>
      <c r="I4" s="38"/>
    </row>
    <row r="5" spans="1:9">
      <c r="A5" s="616" t="s">
        <v>222</v>
      </c>
      <c r="B5" s="452">
        <v>37872908</v>
      </c>
      <c r="C5" s="453">
        <v>50069129</v>
      </c>
      <c r="D5" s="617">
        <v>51013689</v>
      </c>
      <c r="E5" s="531">
        <v>1.9E-2</v>
      </c>
      <c r="F5" s="415">
        <v>0.34699999999999998</v>
      </c>
    </row>
    <row r="6" spans="1:9">
      <c r="A6" s="616" t="s">
        <v>223</v>
      </c>
      <c r="B6" s="452">
        <v>35045214</v>
      </c>
      <c r="C6" s="453">
        <v>29324090</v>
      </c>
      <c r="D6" s="617">
        <v>31389760</v>
      </c>
      <c r="E6" s="531">
        <v>7.0000000000000007E-2</v>
      </c>
      <c r="F6" s="415">
        <v>-0.104</v>
      </c>
    </row>
    <row r="7" spans="1:9" ht="16.8">
      <c r="A7" s="242" t="s">
        <v>831</v>
      </c>
      <c r="B7" s="452">
        <v>7204922</v>
      </c>
      <c r="C7" s="453">
        <v>7736747</v>
      </c>
      <c r="D7" s="617">
        <v>7457440</v>
      </c>
      <c r="E7" s="531">
        <v>-3.5999999999999997E-2</v>
      </c>
      <c r="F7" s="415">
        <v>3.5000000000000003E-2</v>
      </c>
    </row>
    <row r="8" spans="1:9" s="3" customFormat="1" ht="15" thickBot="1">
      <c r="A8" s="620" t="s">
        <v>224</v>
      </c>
      <c r="B8" s="452">
        <v>694214</v>
      </c>
      <c r="C8" s="453">
        <v>705181</v>
      </c>
      <c r="D8" s="617">
        <v>690454</v>
      </c>
      <c r="E8" s="621">
        <v>-2.1000000000000001E-2</v>
      </c>
      <c r="F8" s="622">
        <v>-5.0000000000000001E-3</v>
      </c>
    </row>
    <row r="9" spans="1:9" s="27" customFormat="1" ht="15" thickBot="1">
      <c r="A9" s="623" t="s">
        <v>65</v>
      </c>
      <c r="B9" s="467">
        <v>119563545</v>
      </c>
      <c r="C9" s="468">
        <v>142365502</v>
      </c>
      <c r="D9" s="468">
        <v>148626339</v>
      </c>
      <c r="E9" s="624">
        <v>4.3999999999999997E-2</v>
      </c>
      <c r="F9" s="625">
        <v>0.24299999999999999</v>
      </c>
    </row>
    <row r="10" spans="1:9">
      <c r="A10" s="616" t="s">
        <v>225</v>
      </c>
      <c r="B10" s="626">
        <v>9854630</v>
      </c>
      <c r="C10" s="627">
        <v>5978257</v>
      </c>
      <c r="D10" s="628">
        <v>5393500</v>
      </c>
      <c r="E10" s="618">
        <v>-9.8000000000000004E-2</v>
      </c>
      <c r="F10" s="619">
        <v>-0.45300000000000001</v>
      </c>
    </row>
    <row r="11" spans="1:9">
      <c r="A11" s="616" t="s">
        <v>226</v>
      </c>
      <c r="B11" s="457">
        <v>5346373</v>
      </c>
      <c r="C11" s="458">
        <v>25734963</v>
      </c>
      <c r="D11" s="629">
        <v>24303193</v>
      </c>
      <c r="E11" s="531">
        <v>-5.6000000000000001E-2</v>
      </c>
      <c r="F11" s="415">
        <v>3.5459999999999998</v>
      </c>
    </row>
    <row r="12" spans="1:9">
      <c r="A12" s="616" t="s">
        <v>227</v>
      </c>
      <c r="B12" s="457">
        <v>1935879</v>
      </c>
      <c r="C12" s="458">
        <v>1072920</v>
      </c>
      <c r="D12" s="629">
        <v>1159587</v>
      </c>
      <c r="E12" s="531">
        <v>8.1000000000000003E-2</v>
      </c>
      <c r="F12" s="415">
        <v>-0.40100000000000002</v>
      </c>
    </row>
    <row r="13" spans="1:9" s="3" customFormat="1" ht="15" thickBot="1">
      <c r="A13" s="620" t="s">
        <v>228</v>
      </c>
      <c r="B13" s="457">
        <v>15178148</v>
      </c>
      <c r="C13" s="458">
        <v>16319407</v>
      </c>
      <c r="D13" s="629">
        <v>17863198</v>
      </c>
      <c r="E13" s="531">
        <v>9.5000000000000001E-2</v>
      </c>
      <c r="F13" s="415">
        <v>0.17799999999999999</v>
      </c>
    </row>
    <row r="14" spans="1:9" s="27" customFormat="1" ht="15" thickBot="1">
      <c r="A14" s="623" t="s">
        <v>229</v>
      </c>
      <c r="B14" s="630">
        <v>151878575</v>
      </c>
      <c r="C14" s="631">
        <v>191471049</v>
      </c>
      <c r="D14" s="631">
        <v>197345817</v>
      </c>
      <c r="E14" s="624">
        <v>3.1E-2</v>
      </c>
      <c r="F14" s="625">
        <v>0.29899999999999999</v>
      </c>
    </row>
    <row r="16" spans="1:9">
      <c r="A16" s="243" t="s">
        <v>230</v>
      </c>
    </row>
    <row r="17" spans="1:6">
      <c r="A17" s="243"/>
    </row>
    <row r="18" spans="1:6" s="3" customFormat="1" ht="15" thickBot="1">
      <c r="A18" s="465"/>
      <c r="B18" s="465"/>
      <c r="C18" s="465"/>
      <c r="D18" s="465"/>
      <c r="E18" s="465"/>
      <c r="F18" s="465"/>
    </row>
    <row r="19" spans="1:6" s="24" customFormat="1">
      <c r="A19" s="632" t="s">
        <v>231</v>
      </c>
      <c r="B19" s="1292" t="s">
        <v>168</v>
      </c>
      <c r="C19" s="1293"/>
      <c r="D19" s="1294"/>
      <c r="E19" s="1292" t="s">
        <v>47</v>
      </c>
      <c r="F19" s="1293"/>
    </row>
    <row r="20" spans="1:6" s="24" customFormat="1">
      <c r="A20" s="285" t="s">
        <v>48</v>
      </c>
      <c r="B20" s="633"/>
      <c r="C20" s="634"/>
      <c r="D20" s="635"/>
      <c r="E20" s="633"/>
      <c r="F20" s="634"/>
    </row>
    <row r="21" spans="1:6" s="30" customFormat="1" ht="15" thickBot="1">
      <c r="A21" s="205" t="s">
        <v>51</v>
      </c>
      <c r="B21" s="613" t="s">
        <v>169</v>
      </c>
      <c r="C21" s="614" t="s">
        <v>170</v>
      </c>
      <c r="D21" s="615" t="s">
        <v>171</v>
      </c>
      <c r="E21" s="636" t="s">
        <v>49</v>
      </c>
      <c r="F21" s="637" t="s">
        <v>50</v>
      </c>
    </row>
    <row r="22" spans="1:6">
      <c r="A22" s="616" t="s">
        <v>221</v>
      </c>
      <c r="B22" s="457">
        <v>38746287</v>
      </c>
      <c r="C22" s="458">
        <v>54530356</v>
      </c>
      <c r="D22" s="638">
        <v>58074996</v>
      </c>
      <c r="E22" s="618">
        <v>6.5000000000000002E-2</v>
      </c>
      <c r="F22" s="619">
        <v>0.499</v>
      </c>
    </row>
    <row r="23" spans="1:6">
      <c r="A23" s="616" t="s">
        <v>222</v>
      </c>
      <c r="B23" s="457">
        <v>37872908</v>
      </c>
      <c r="C23" s="458">
        <v>50069129</v>
      </c>
      <c r="D23" s="638">
        <v>51013689</v>
      </c>
      <c r="E23" s="531">
        <v>1.9E-2</v>
      </c>
      <c r="F23" s="415">
        <v>0.34699999999999998</v>
      </c>
    </row>
    <row r="24" spans="1:6">
      <c r="A24" s="616" t="s">
        <v>223</v>
      </c>
      <c r="B24" s="457">
        <v>35045214</v>
      </c>
      <c r="C24" s="458">
        <v>29324090</v>
      </c>
      <c r="D24" s="638">
        <v>31389760</v>
      </c>
      <c r="E24" s="531">
        <v>7.0000000000000007E-2</v>
      </c>
      <c r="F24" s="415">
        <v>-0.104</v>
      </c>
    </row>
    <row r="25" spans="1:6" ht="16.8">
      <c r="A25" s="242" t="s">
        <v>831</v>
      </c>
      <c r="B25" s="457">
        <v>7204922</v>
      </c>
      <c r="C25" s="458">
        <v>7736747</v>
      </c>
      <c r="D25" s="638">
        <v>7457440</v>
      </c>
      <c r="E25" s="531">
        <v>-3.5999999999999997E-2</v>
      </c>
      <c r="F25" s="415">
        <v>3.5000000000000003E-2</v>
      </c>
    </row>
    <row r="26" spans="1:6" s="3" customFormat="1" ht="15" thickBot="1">
      <c r="A26" s="620" t="s">
        <v>224</v>
      </c>
      <c r="B26" s="462">
        <v>694214</v>
      </c>
      <c r="C26" s="639">
        <v>705180</v>
      </c>
      <c r="D26" s="640">
        <v>690454</v>
      </c>
      <c r="E26" s="621">
        <v>-2.1000000000000001E-2</v>
      </c>
      <c r="F26" s="622">
        <v>-5.0000000000000001E-3</v>
      </c>
    </row>
    <row r="27" spans="1:6" s="27" customFormat="1" ht="15" thickBot="1">
      <c r="A27" s="623" t="s">
        <v>65</v>
      </c>
      <c r="B27" s="467">
        <v>119563545</v>
      </c>
      <c r="C27" s="468">
        <v>142365502</v>
      </c>
      <c r="D27" s="641">
        <v>148626339</v>
      </c>
      <c r="E27" s="624">
        <v>4.3999999999999997E-2</v>
      </c>
      <c r="F27" s="625">
        <v>0.24299999999999999</v>
      </c>
    </row>
    <row r="29" spans="1:6">
      <c r="A29" s="243" t="s">
        <v>230</v>
      </c>
    </row>
    <row r="30" spans="1:6">
      <c r="A30" s="243"/>
    </row>
    <row r="31" spans="1:6" s="3" customFormat="1" ht="15" thickBot="1">
      <c r="A31" s="465"/>
      <c r="B31" s="465"/>
      <c r="C31" s="465"/>
      <c r="D31" s="465"/>
      <c r="E31" s="465"/>
      <c r="F31" s="465"/>
    </row>
    <row r="32" spans="1:6" s="24" customFormat="1">
      <c r="A32" s="632" t="s">
        <v>232</v>
      </c>
      <c r="B32" s="1298" t="s">
        <v>168</v>
      </c>
      <c r="C32" s="1299"/>
      <c r="D32" s="1300"/>
      <c r="E32" s="1292" t="s">
        <v>47</v>
      </c>
      <c r="F32" s="1293"/>
    </row>
    <row r="33" spans="1:14" s="24" customFormat="1">
      <c r="A33" s="285" t="s">
        <v>48</v>
      </c>
      <c r="B33" s="633"/>
      <c r="C33" s="634"/>
      <c r="D33" s="635"/>
      <c r="E33" s="633"/>
      <c r="F33" s="634"/>
    </row>
    <row r="34" spans="1:14" s="30" customFormat="1" ht="15" thickBot="1">
      <c r="A34" s="205" t="s">
        <v>51</v>
      </c>
      <c r="B34" s="613" t="s">
        <v>169</v>
      </c>
      <c r="C34" s="614" t="s">
        <v>170</v>
      </c>
      <c r="D34" s="615" t="s">
        <v>171</v>
      </c>
      <c r="E34" s="636" t="s">
        <v>49</v>
      </c>
      <c r="F34" s="637" t="s">
        <v>50</v>
      </c>
    </row>
    <row r="35" spans="1:14">
      <c r="A35" s="642" t="s">
        <v>225</v>
      </c>
      <c r="B35" s="643">
        <v>9854630</v>
      </c>
      <c r="C35" s="644">
        <v>5978257</v>
      </c>
      <c r="D35" s="628">
        <v>5393500</v>
      </c>
      <c r="E35" s="618">
        <v>-9.8000000000000004E-2</v>
      </c>
      <c r="F35" s="619">
        <v>-0.45300000000000001</v>
      </c>
    </row>
    <row r="36" spans="1:14">
      <c r="A36" s="616" t="s">
        <v>226</v>
      </c>
      <c r="B36" s="645">
        <v>5346373</v>
      </c>
      <c r="C36" s="646">
        <v>25734963</v>
      </c>
      <c r="D36" s="629">
        <v>24303193</v>
      </c>
      <c r="E36" s="531">
        <v>-5.6000000000000001E-2</v>
      </c>
      <c r="F36" s="415">
        <v>3.5459999999999998</v>
      </c>
    </row>
    <row r="37" spans="1:14">
      <c r="A37" s="616" t="s">
        <v>227</v>
      </c>
      <c r="B37" s="645">
        <v>1935879</v>
      </c>
      <c r="C37" s="646">
        <v>1072920</v>
      </c>
      <c r="D37" s="629">
        <v>1159587</v>
      </c>
      <c r="E37" s="531">
        <v>8.1000000000000003E-2</v>
      </c>
      <c r="F37" s="415">
        <v>-0.40100000000000002</v>
      </c>
    </row>
    <row r="38" spans="1:14" s="3" customFormat="1" ht="15" thickBot="1">
      <c r="A38" s="620" t="s">
        <v>228</v>
      </c>
      <c r="B38" s="645">
        <v>15178148</v>
      </c>
      <c r="C38" s="646">
        <v>16319407</v>
      </c>
      <c r="D38" s="646">
        <v>17863198</v>
      </c>
      <c r="E38" s="531">
        <v>9.5000000000000001E-2</v>
      </c>
      <c r="F38" s="415">
        <v>0.17699999999999999</v>
      </c>
    </row>
    <row r="39" spans="1:14" s="27" customFormat="1" ht="15" thickBot="1">
      <c r="A39" s="623" t="s">
        <v>233</v>
      </c>
      <c r="B39" s="647">
        <v>32315030</v>
      </c>
      <c r="C39" s="468">
        <v>49105547</v>
      </c>
      <c r="D39" s="641">
        <v>48719478</v>
      </c>
      <c r="E39" s="624">
        <v>-8.0000000000000002E-3</v>
      </c>
      <c r="F39" s="625">
        <v>0.50800000000000001</v>
      </c>
    </row>
    <row r="40" spans="1:14" ht="15" thickBot="1"/>
    <row r="41" spans="1:14" s="53" customFormat="1">
      <c r="A41" s="608" t="s">
        <v>234</v>
      </c>
      <c r="B41" s="1292" t="s">
        <v>46</v>
      </c>
      <c r="C41" s="1293"/>
      <c r="D41" s="1294"/>
      <c r="E41" s="1292" t="s">
        <v>47</v>
      </c>
      <c r="F41" s="1293"/>
    </row>
    <row r="42" spans="1:14" s="30" customFormat="1" ht="15" thickBot="1">
      <c r="A42" s="648" t="s">
        <v>51</v>
      </c>
      <c r="B42" s="649" t="s">
        <v>29</v>
      </c>
      <c r="C42" s="650" t="s">
        <v>30</v>
      </c>
      <c r="D42" s="651" t="s">
        <v>31</v>
      </c>
      <c r="E42" s="652" t="s">
        <v>49</v>
      </c>
      <c r="F42" s="653" t="s">
        <v>50</v>
      </c>
    </row>
    <row r="43" spans="1:14">
      <c r="A43" s="616" t="s">
        <v>234</v>
      </c>
      <c r="B43" s="654">
        <v>2.1344714030259303E-2</v>
      </c>
      <c r="C43" s="654">
        <v>1.3406565651278155E-2</v>
      </c>
      <c r="D43" s="654">
        <v>1.4252262437227357E-2</v>
      </c>
      <c r="E43" s="227" t="str">
        <f>+CONCATENATE(L43," ",$M$43)</f>
        <v>9 pbs</v>
      </c>
      <c r="F43" s="182" t="str">
        <f>+CONCATENATE(J43," ",$N$43)</f>
        <v>-70 bps</v>
      </c>
      <c r="I43" s="148">
        <f>+(ROUND(D43,4)-ROUND(B43,4))*100/1%</f>
        <v>-70</v>
      </c>
      <c r="J43" s="149">
        <f>+VALUE(ROUND(I43,0))</f>
        <v>-70</v>
      </c>
      <c r="K43" s="148">
        <f>+(ROUND(D43,4)-ROUND(C43,4))*100/1%</f>
        <v>8.9999999999999964</v>
      </c>
      <c r="L43" s="150">
        <f>+VALUE(ROUND(K43,0))</f>
        <v>9</v>
      </c>
      <c r="M43" s="151" t="s">
        <v>235</v>
      </c>
      <c r="N43" s="151" t="s">
        <v>236</v>
      </c>
    </row>
    <row r="44" spans="1:14" s="3" customFormat="1" ht="15" thickBot="1">
      <c r="A44" s="655" t="s">
        <v>237</v>
      </c>
      <c r="B44" s="656">
        <v>2.1344714030259303E-2</v>
      </c>
      <c r="C44" s="656">
        <v>1.4333543422209678E-2</v>
      </c>
      <c r="D44" s="656">
        <v>1.3470072616068664E-2</v>
      </c>
      <c r="E44" s="657" t="str">
        <f>+CONCATENATE(L44," ",$M$43)</f>
        <v>-8 pbs</v>
      </c>
      <c r="F44" s="658" t="str">
        <f>+CONCATENATE(J44," ",$N$43)</f>
        <v>-78 bps</v>
      </c>
      <c r="I44" s="154">
        <f>+(ROUND(D44,4)-ROUND(B44,4))*100/1%</f>
        <v>-77.999999999999986</v>
      </c>
      <c r="J44" s="155">
        <f>+VALUE(ROUND(I44,0))</f>
        <v>-78</v>
      </c>
      <c r="K44" s="154">
        <f>+(ROUND(D44,4)-ROUND(C44,4))*100/1%</f>
        <v>-8.0000000000000036</v>
      </c>
      <c r="L44" s="156">
        <f>+VALUE(ROUND(K44,0))</f>
        <v>-8</v>
      </c>
      <c r="M44" s="157"/>
      <c r="N44" s="157"/>
    </row>
    <row r="45" spans="1:14">
      <c r="A45" s="616"/>
    </row>
    <row r="46" spans="1:14">
      <c r="A46" s="659" t="s">
        <v>65</v>
      </c>
      <c r="B46" s="660">
        <f>'11.1.Credicorp Consolidado'!D41</f>
        <v>119563545</v>
      </c>
      <c r="C46" s="660">
        <f>'11.1.Credicorp Consolidado'!E41</f>
        <v>142365502</v>
      </c>
      <c r="D46" s="660">
        <f>'11.1.Credicorp Consolidado'!F41</f>
        <v>148626339</v>
      </c>
    </row>
    <row r="47" spans="1:14">
      <c r="A47" s="204"/>
      <c r="B47" s="661" t="str">
        <f>IF(B9-B46=0,"Check",B45-B46)</f>
        <v>Check</v>
      </c>
      <c r="C47" s="661" t="str">
        <f>IF(C9-C46=0,"Check",C45-C46)</f>
        <v>Check</v>
      </c>
      <c r="D47" s="661" t="str">
        <f>IF(D9-D46=0,"Check",D45-D46)</f>
        <v>Check</v>
      </c>
    </row>
    <row r="48" spans="1:14">
      <c r="A48" s="662" t="s">
        <v>225</v>
      </c>
      <c r="B48" s="660">
        <f>'11.1.Credicorp Consolidado'!D48</f>
        <v>9854630</v>
      </c>
      <c r="C48" s="660">
        <f>'11.1.Credicorp Consolidado'!E48</f>
        <v>5978257</v>
      </c>
      <c r="D48" s="660">
        <f>'11.1.Credicorp Consolidado'!F48</f>
        <v>5393500</v>
      </c>
    </row>
    <row r="49" spans="1:4">
      <c r="A49" s="204"/>
      <c r="B49" s="661">
        <f>IF(B11-B48=0,"Check",B35-B48)</f>
        <v>0</v>
      </c>
      <c r="C49" s="661">
        <f>IF(C11-C48=0,"Check",C35-C48)</f>
        <v>0</v>
      </c>
      <c r="D49" s="661">
        <f>IF(D11-D48=0,"Check",D35-D48)</f>
        <v>0</v>
      </c>
    </row>
    <row r="50" spans="1:4">
      <c r="A50" s="662" t="s">
        <v>226</v>
      </c>
      <c r="B50" s="660">
        <f>'11.1.Credicorp Consolidado'!D44</f>
        <v>5346373</v>
      </c>
      <c r="C50" s="660">
        <f>'11.1.Credicorp Consolidado'!E44</f>
        <v>25734963</v>
      </c>
      <c r="D50" s="660">
        <f>'11.1.Credicorp Consolidado'!F44</f>
        <v>24303193</v>
      </c>
    </row>
    <row r="51" spans="1:4">
      <c r="A51" s="204"/>
      <c r="B51" s="661">
        <f>IF(B13-B50=0,"Check",B36-B50)</f>
        <v>0</v>
      </c>
      <c r="C51" s="661">
        <f>IF(C13-C50=0,"Check",C36-C50)</f>
        <v>0</v>
      </c>
      <c r="D51" s="661">
        <f>IF(D13-D50=0,"Check",D36-D50)</f>
        <v>0</v>
      </c>
    </row>
    <row r="52" spans="1:4">
      <c r="A52" s="662" t="s">
        <v>227</v>
      </c>
      <c r="B52" s="660">
        <f>'11.1.Credicorp Consolidado'!D45</f>
        <v>1935879</v>
      </c>
      <c r="C52" s="660">
        <f>'11.1.Credicorp Consolidado'!E45</f>
        <v>1072920</v>
      </c>
      <c r="D52" s="660">
        <f>'11.1.Credicorp Consolidado'!F45</f>
        <v>1159587</v>
      </c>
    </row>
    <row r="53" spans="1:4">
      <c r="A53" s="204"/>
      <c r="B53" s="661">
        <f>IF(B15-B52=0,"Check",B37-B52)</f>
        <v>0</v>
      </c>
      <c r="C53" s="661">
        <f>IF(C15-C52=0,"Check",C37-C52)</f>
        <v>0</v>
      </c>
      <c r="D53" s="661">
        <f>IF(D15-D52=0,"Check",D37-D52)</f>
        <v>0</v>
      </c>
    </row>
    <row r="54" spans="1:4">
      <c r="A54" s="662" t="s">
        <v>228</v>
      </c>
      <c r="B54" s="660">
        <f>'11.1.Credicorp Consolidado'!D49</f>
        <v>15178148</v>
      </c>
      <c r="C54" s="660">
        <f>'11.1.Credicorp Consolidado'!E49</f>
        <v>16319407</v>
      </c>
      <c r="D54" s="660">
        <f>'11.1.Credicorp Consolidado'!F49</f>
        <v>17863198</v>
      </c>
    </row>
    <row r="55" spans="1:4">
      <c r="A55" s="204"/>
      <c r="B55" s="661">
        <f>IF(B17-B54=0,"Check",B38-B54)</f>
        <v>0</v>
      </c>
      <c r="C55" s="661">
        <f>IF(C17-C54=0,"Check",C38-C54)</f>
        <v>0</v>
      </c>
      <c r="D55" s="661">
        <f>IF(D17-D54=0,"Check",D38-D54)</f>
        <v>0</v>
      </c>
    </row>
  </sheetData>
  <mergeCells count="8">
    <mergeCell ref="B41:D41"/>
    <mergeCell ref="E41:F41"/>
    <mergeCell ref="B1:D1"/>
    <mergeCell ref="E1:F1"/>
    <mergeCell ref="B19:D19"/>
    <mergeCell ref="E19:F19"/>
    <mergeCell ref="B32:D32"/>
    <mergeCell ref="E32:F32"/>
  </mergeCells>
  <hyperlinks>
    <hyperlink ref="A3" location="Índice!A1" display="Volver al índice" xr:uid="{DD48C551-C423-4499-BD89-2B2A9995DA53}"/>
    <hyperlink ref="A21" location="Índice!A1" display="Volver al índice" xr:uid="{1E2159F6-95F1-44BD-8700-80982E470F67}"/>
    <hyperlink ref="A34" location="Índice!A1" display="Volver al índice" xr:uid="{350CD7F5-F2A1-4392-9F10-5721AA96958D}"/>
    <hyperlink ref="A42" location="Índice!A1" display="Volver al índice" xr:uid="{662DBE46-271B-49F7-811F-8581B6853884}"/>
  </hyperlinks>
  <pageMargins left="0.7" right="0.7" top="0.75" bottom="0.75" header="0.3" footer="0.3"/>
  <ignoredErrors>
    <ignoredError sqref="K43:K4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E189-AC92-47C8-9F1F-E78AB140C756}">
  <sheetPr>
    <tabColor theme="2" tint="-9.9978637043366805E-2"/>
  </sheetPr>
  <dimension ref="A1:I41"/>
  <sheetViews>
    <sheetView showGridLines="0" zoomScale="90" zoomScaleNormal="400" workbookViewId="0">
      <pane xSplit="1" topLeftCell="B1" activePane="topRight" state="frozen"/>
      <selection pane="topRight" activeCell="A41" sqref="A41"/>
    </sheetView>
  </sheetViews>
  <sheetFormatPr baseColWidth="10" defaultColWidth="11.44140625" defaultRowHeight="14.4"/>
  <cols>
    <col min="1" max="1" width="49.44140625" style="258" bestFit="1" customWidth="1"/>
    <col min="2" max="4" width="12.109375" style="258" bestFit="1" customWidth="1"/>
    <col min="5" max="6" width="11.5546875" style="258" bestFit="1" customWidth="1"/>
    <col min="7" max="8" width="11.44140625" style="258"/>
    <col min="9" max="9" width="13.44140625" style="258" bestFit="1" customWidth="1"/>
  </cols>
  <sheetData>
    <row r="1" spans="1:9" s="8" customFormat="1" ht="27.6">
      <c r="A1" s="663" t="s">
        <v>238</v>
      </c>
      <c r="B1" s="1280" t="s">
        <v>46</v>
      </c>
      <c r="C1" s="1303"/>
      <c r="D1" s="1281"/>
      <c r="E1" s="1280" t="s">
        <v>47</v>
      </c>
      <c r="F1" s="1303"/>
      <c r="G1" s="1303"/>
      <c r="H1" s="1303"/>
      <c r="I1" s="664"/>
    </row>
    <row r="2" spans="1:9" s="8" customFormat="1" ht="13.8">
      <c r="A2" s="665" t="s">
        <v>48</v>
      </c>
      <c r="B2" s="495"/>
      <c r="C2" s="666"/>
      <c r="D2" s="666"/>
      <c r="E2" s="495"/>
      <c r="F2" s="666"/>
      <c r="G2" s="666"/>
      <c r="H2" s="666"/>
      <c r="I2" s="666"/>
    </row>
    <row r="3" spans="1:9" s="31" customFormat="1" thickBot="1">
      <c r="A3" s="205" t="s">
        <v>51</v>
      </c>
      <c r="B3" s="649" t="s">
        <v>29</v>
      </c>
      <c r="C3" s="650" t="s">
        <v>30</v>
      </c>
      <c r="D3" s="650" t="s">
        <v>31</v>
      </c>
      <c r="E3" s="652" t="s">
        <v>49</v>
      </c>
      <c r="F3" s="653" t="s">
        <v>50</v>
      </c>
      <c r="G3" s="614"/>
      <c r="H3" s="614"/>
      <c r="I3" s="653"/>
    </row>
    <row r="4" spans="1:9" s="7" customFormat="1" ht="13.8">
      <c r="A4" s="667" t="s">
        <v>239</v>
      </c>
      <c r="B4" s="668">
        <v>-1388711</v>
      </c>
      <c r="C4" s="669">
        <v>-785194</v>
      </c>
      <c r="D4" s="670">
        <v>-622982</v>
      </c>
      <c r="E4" s="618">
        <v>-0.20699999999999999</v>
      </c>
      <c r="F4" s="619">
        <v>-0.55100000000000005</v>
      </c>
      <c r="G4" s="671"/>
      <c r="H4" s="453"/>
      <c r="I4" s="415"/>
    </row>
    <row r="5" spans="1:9">
      <c r="A5" s="667" t="s">
        <v>240</v>
      </c>
      <c r="B5" s="672">
        <v>47230</v>
      </c>
      <c r="C5" s="671">
        <v>52529</v>
      </c>
      <c r="D5" s="673">
        <v>65335</v>
      </c>
      <c r="E5" s="531">
        <v>0.24399999999999999</v>
      </c>
      <c r="F5" s="415">
        <v>0.38300000000000001</v>
      </c>
      <c r="G5" s="671"/>
      <c r="H5" s="453"/>
      <c r="I5" s="415"/>
    </row>
    <row r="6" spans="1:9" s="3" customFormat="1" ht="28.8" thickBot="1">
      <c r="A6" s="674" t="s">
        <v>241</v>
      </c>
      <c r="B6" s="675">
        <v>-1341481</v>
      </c>
      <c r="C6" s="676">
        <v>-732665</v>
      </c>
      <c r="D6" s="677">
        <v>-557647</v>
      </c>
      <c r="E6" s="678">
        <v>-0.23899999999999999</v>
      </c>
      <c r="F6" s="679">
        <v>-0.58399999999999996</v>
      </c>
      <c r="G6" s="676"/>
      <c r="H6" s="680"/>
      <c r="I6" s="679"/>
    </row>
    <row r="8" spans="1:9" s="3" customFormat="1" ht="15" thickBot="1">
      <c r="A8" s="465"/>
      <c r="B8" s="465"/>
      <c r="C8" s="465"/>
      <c r="D8" s="465"/>
      <c r="E8" s="465"/>
      <c r="F8" s="465"/>
      <c r="G8" s="465"/>
      <c r="H8" s="465"/>
      <c r="I8" s="465"/>
    </row>
    <row r="9" spans="1:9" s="1" customFormat="1">
      <c r="A9" s="1301" t="s">
        <v>242</v>
      </c>
      <c r="B9" s="1271" t="s">
        <v>46</v>
      </c>
      <c r="C9" s="1275"/>
      <c r="D9" s="1272"/>
      <c r="E9" s="1264" t="s">
        <v>47</v>
      </c>
      <c r="F9" s="1304"/>
      <c r="G9" s="1304"/>
      <c r="H9" s="1304"/>
      <c r="I9" s="681"/>
    </row>
    <row r="10" spans="1:9" s="1" customFormat="1">
      <c r="A10" s="1302"/>
      <c r="B10" s="570"/>
      <c r="C10" s="682"/>
      <c r="D10" s="571"/>
      <c r="E10" s="570"/>
      <c r="F10" s="682"/>
      <c r="G10" s="682"/>
      <c r="H10" s="682"/>
      <c r="I10" s="682"/>
    </row>
    <row r="11" spans="1:9" s="4" customFormat="1" ht="15" thickBot="1">
      <c r="A11" s="205" t="s">
        <v>51</v>
      </c>
      <c r="B11" s="649" t="s">
        <v>29</v>
      </c>
      <c r="C11" s="650" t="s">
        <v>30</v>
      </c>
      <c r="D11" s="650" t="s">
        <v>31</v>
      </c>
      <c r="E11" s="652" t="s">
        <v>49</v>
      </c>
      <c r="F11" s="653" t="s">
        <v>50</v>
      </c>
      <c r="G11" s="653"/>
      <c r="H11" s="653"/>
      <c r="I11" s="653"/>
    </row>
    <row r="12" spans="1:9" ht="16.8">
      <c r="A12" s="683" t="s">
        <v>832</v>
      </c>
      <c r="B12" s="218">
        <v>4.4499999999999998E-2</v>
      </c>
      <c r="C12" s="187">
        <v>2.1299999999999999E-2</v>
      </c>
      <c r="D12" s="188">
        <v>1.6299999999999999E-2</v>
      </c>
      <c r="E12" s="227" t="s">
        <v>243</v>
      </c>
      <c r="F12" s="182" t="s">
        <v>244</v>
      </c>
      <c r="G12" s="187"/>
      <c r="H12" s="187"/>
      <c r="I12" s="182"/>
    </row>
    <row r="13" spans="1:9" ht="16.8">
      <c r="A13" s="683" t="s">
        <v>833</v>
      </c>
      <c r="B13" s="227" t="s">
        <v>245</v>
      </c>
      <c r="C13" s="187">
        <v>2.64E-2</v>
      </c>
      <c r="D13" s="188">
        <v>1.9199999999999998E-2</v>
      </c>
      <c r="E13" s="227" t="s">
        <v>246</v>
      </c>
      <c r="F13" s="182" t="s">
        <v>247</v>
      </c>
      <c r="G13" s="187"/>
      <c r="H13" s="187"/>
      <c r="I13" s="182"/>
    </row>
    <row r="14" spans="1:9" s="3" customFormat="1" ht="42" thickBot="1">
      <c r="A14" s="684" t="s">
        <v>248</v>
      </c>
      <c r="B14" s="685" t="s">
        <v>249</v>
      </c>
      <c r="C14" s="686">
        <v>0.35399999999999998</v>
      </c>
      <c r="D14" s="687">
        <v>0.26300000000000001</v>
      </c>
      <c r="E14" s="685" t="s">
        <v>250</v>
      </c>
      <c r="F14" s="688" t="s">
        <v>251</v>
      </c>
      <c r="G14" s="686"/>
      <c r="H14" s="686"/>
      <c r="I14" s="688"/>
    </row>
    <row r="15" spans="1:9">
      <c r="A15" s="220" t="s">
        <v>252</v>
      </c>
      <c r="B15" s="689"/>
      <c r="C15" s="689"/>
      <c r="D15" s="689"/>
      <c r="E15" s="689"/>
      <c r="F15" s="689"/>
      <c r="G15" s="689"/>
      <c r="H15" s="689"/>
      <c r="I15" s="689"/>
    </row>
    <row r="16" spans="1:9" ht="14.25" customHeight="1">
      <c r="A16" s="1255" t="s">
        <v>253</v>
      </c>
      <c r="B16" s="1255"/>
      <c r="C16" s="1255"/>
      <c r="D16" s="1255"/>
      <c r="E16" s="1255"/>
      <c r="F16" s="1255"/>
      <c r="G16" s="1255"/>
      <c r="H16" s="1255"/>
      <c r="I16" s="1255"/>
    </row>
    <row r="17" spans="1:9" ht="14.25" customHeight="1">
      <c r="A17" s="357"/>
      <c r="B17" s="357"/>
      <c r="C17" s="357"/>
      <c r="D17" s="357"/>
      <c r="E17" s="357"/>
      <c r="F17" s="357"/>
      <c r="G17" s="357"/>
      <c r="H17" s="357"/>
      <c r="I17" s="357"/>
    </row>
    <row r="18" spans="1:9" s="3" customFormat="1" ht="15" thickBot="1">
      <c r="A18" s="465"/>
      <c r="B18" s="465"/>
      <c r="C18" s="465"/>
      <c r="D18" s="465"/>
      <c r="E18" s="465"/>
      <c r="F18" s="465"/>
      <c r="G18" s="465"/>
      <c r="H18" s="465"/>
      <c r="I18" s="465"/>
    </row>
    <row r="19" spans="1:9" s="24" customFormat="1">
      <c r="A19" s="690" t="s">
        <v>254</v>
      </c>
      <c r="B19" s="1280" t="s">
        <v>168</v>
      </c>
      <c r="C19" s="1303"/>
      <c r="D19" s="1281"/>
      <c r="E19" s="1303" t="s">
        <v>47</v>
      </c>
      <c r="F19" s="1303"/>
      <c r="G19" s="691"/>
      <c r="H19" s="263"/>
      <c r="I19" s="263"/>
    </row>
    <row r="20" spans="1:9" s="24" customFormat="1">
      <c r="A20" s="692" t="s">
        <v>48</v>
      </c>
      <c r="B20" s="693" t="s">
        <v>169</v>
      </c>
      <c r="C20" s="694" t="s">
        <v>170</v>
      </c>
      <c r="D20" s="695" t="s">
        <v>171</v>
      </c>
      <c r="E20" s="666" t="s">
        <v>49</v>
      </c>
      <c r="F20" s="666" t="s">
        <v>50</v>
      </c>
      <c r="G20" s="691"/>
      <c r="H20" s="263"/>
      <c r="I20" s="263"/>
    </row>
    <row r="21" spans="1:9" s="24" customFormat="1" ht="15" thickBot="1">
      <c r="A21" s="205" t="s">
        <v>51</v>
      </c>
      <c r="B21" s="696"/>
      <c r="C21" s="697"/>
      <c r="D21" s="698"/>
      <c r="E21" s="666"/>
      <c r="F21" s="666"/>
      <c r="G21" s="691"/>
      <c r="H21" s="263"/>
      <c r="I21" s="263"/>
    </row>
    <row r="22" spans="1:9" s="69" customFormat="1" ht="15" thickBot="1">
      <c r="A22" s="699" t="s">
        <v>255</v>
      </c>
      <c r="B22" s="466" t="s">
        <v>256</v>
      </c>
      <c r="C22" s="468">
        <v>137659885</v>
      </c>
      <c r="D22" s="641">
        <v>137031239</v>
      </c>
      <c r="E22" s="624">
        <v>-5.0000000000000001E-3</v>
      </c>
      <c r="F22" s="625">
        <v>0.13500000000000001</v>
      </c>
      <c r="G22" s="700"/>
      <c r="H22" s="701"/>
      <c r="I22" s="701"/>
    </row>
    <row r="23" spans="1:9" s="27" customFormat="1" ht="15" thickBot="1">
      <c r="A23" s="702" t="s">
        <v>257</v>
      </c>
      <c r="B23" s="488">
        <v>120708515</v>
      </c>
      <c r="C23" s="468">
        <v>113017319</v>
      </c>
      <c r="D23" s="641">
        <v>112782997</v>
      </c>
      <c r="E23" s="624">
        <v>-2E-3</v>
      </c>
      <c r="F23" s="625">
        <v>-6.6000000000000003E-2</v>
      </c>
      <c r="G23" s="703"/>
      <c r="H23" s="471"/>
      <c r="I23" s="471"/>
    </row>
    <row r="24" spans="1:9" s="27" customFormat="1" ht="15" thickBot="1">
      <c r="A24" s="704" t="s">
        <v>258</v>
      </c>
      <c r="B24" s="452">
        <v>5931772</v>
      </c>
      <c r="C24" s="453">
        <v>9898760</v>
      </c>
      <c r="D24" s="454">
        <v>9744298</v>
      </c>
      <c r="E24" s="531">
        <v>-1.6E-2</v>
      </c>
      <c r="F24" s="415">
        <v>0.64300000000000002</v>
      </c>
      <c r="G24" s="705"/>
      <c r="H24" s="471"/>
      <c r="I24" s="471"/>
    </row>
    <row r="25" spans="1:9" s="27" customFormat="1" ht="15" thickBot="1">
      <c r="A25" s="704" t="s">
        <v>259</v>
      </c>
      <c r="B25" s="706">
        <v>519866</v>
      </c>
      <c r="C25" s="707">
        <v>509001</v>
      </c>
      <c r="D25" s="707">
        <v>767136</v>
      </c>
      <c r="E25" s="708">
        <v>0.50700000000000001</v>
      </c>
      <c r="F25" s="709">
        <v>0.47599999999999998</v>
      </c>
      <c r="G25" s="703"/>
      <c r="H25" s="471"/>
      <c r="I25" s="471"/>
    </row>
    <row r="26" spans="1:9">
      <c r="A26" s="710" t="s">
        <v>260</v>
      </c>
      <c r="B26" s="452">
        <v>3579504</v>
      </c>
      <c r="C26" s="453">
        <v>4675731</v>
      </c>
      <c r="D26" s="454">
        <v>4868483</v>
      </c>
      <c r="E26" s="531">
        <v>4.1000000000000002E-2</v>
      </c>
      <c r="F26" s="415">
        <v>0.36</v>
      </c>
      <c r="G26" s="711"/>
    </row>
    <row r="27" spans="1:9">
      <c r="A27" s="710" t="s">
        <v>261</v>
      </c>
      <c r="B27" s="452">
        <v>2572478</v>
      </c>
      <c r="C27" s="453">
        <v>3709865</v>
      </c>
      <c r="D27" s="454">
        <v>3789286</v>
      </c>
      <c r="E27" s="531">
        <v>2.1000000000000001E-2</v>
      </c>
      <c r="F27" s="415">
        <v>0.47299999999999998</v>
      </c>
      <c r="G27" s="711"/>
    </row>
    <row r="28" spans="1:9">
      <c r="A28" s="712" t="s">
        <v>262</v>
      </c>
      <c r="B28" s="452">
        <v>1125394</v>
      </c>
      <c r="C28" s="453">
        <v>1664626</v>
      </c>
      <c r="D28" s="454">
        <v>1951855</v>
      </c>
      <c r="E28" s="531">
        <v>0.17299999999999999</v>
      </c>
      <c r="F28" s="415">
        <v>0.73399999999999999</v>
      </c>
      <c r="G28" s="382"/>
    </row>
    <row r="29" spans="1:9" s="3" customFormat="1" ht="15" thickBot="1">
      <c r="A29" s="713" t="s">
        <v>263</v>
      </c>
      <c r="B29" s="462">
        <v>4704898</v>
      </c>
      <c r="C29" s="463">
        <v>6340357</v>
      </c>
      <c r="D29" s="464">
        <v>6820338</v>
      </c>
      <c r="E29" s="621">
        <v>7.5999999999999998E-2</v>
      </c>
      <c r="F29" s="622">
        <v>0.45</v>
      </c>
      <c r="G29" s="688"/>
      <c r="H29" s="465"/>
      <c r="I29" s="465"/>
    </row>
    <row r="30" spans="1:9">
      <c r="A30" s="702" t="s">
        <v>264</v>
      </c>
      <c r="B30" s="714">
        <v>2.9700000000000001E-2</v>
      </c>
      <c r="C30" s="715">
        <v>3.4000000000000002E-2</v>
      </c>
      <c r="D30" s="716">
        <v>3.5499999999999997E-2</v>
      </c>
      <c r="E30" s="212" t="s">
        <v>83</v>
      </c>
      <c r="F30" s="175" t="s">
        <v>84</v>
      </c>
      <c r="G30" s="235"/>
    </row>
    <row r="31" spans="1:9">
      <c r="A31" s="717" t="s">
        <v>265</v>
      </c>
      <c r="B31" s="714">
        <v>2.9700000000000001E-2</v>
      </c>
      <c r="C31" s="715">
        <v>4.1399999999999999E-2</v>
      </c>
      <c r="D31" s="716">
        <v>4.3200000000000002E-2</v>
      </c>
      <c r="E31" s="226" t="s">
        <v>119</v>
      </c>
      <c r="F31" s="180" t="s">
        <v>266</v>
      </c>
      <c r="G31" s="689"/>
    </row>
    <row r="32" spans="1:9">
      <c r="A32" s="717" t="s">
        <v>267</v>
      </c>
      <c r="B32" s="714">
        <v>2.1299999999999999E-2</v>
      </c>
      <c r="C32" s="715">
        <v>2.69E-2</v>
      </c>
      <c r="D32" s="716">
        <v>2.7699999999999999E-2</v>
      </c>
      <c r="E32" s="226" t="s">
        <v>86</v>
      </c>
      <c r="F32" s="180" t="s">
        <v>87</v>
      </c>
      <c r="G32" s="689"/>
    </row>
    <row r="33" spans="1:9">
      <c r="A33" s="717" t="s">
        <v>268</v>
      </c>
      <c r="B33" s="714">
        <v>3.9E-2</v>
      </c>
      <c r="C33" s="715">
        <v>4.6100000000000002E-2</v>
      </c>
      <c r="D33" s="716">
        <v>4.9799999999999997E-2</v>
      </c>
      <c r="E33" s="226" t="s">
        <v>89</v>
      </c>
      <c r="F33" s="180" t="s">
        <v>90</v>
      </c>
      <c r="G33" s="689"/>
    </row>
    <row r="34" spans="1:9">
      <c r="A34" s="717" t="s">
        <v>269</v>
      </c>
      <c r="B34" s="714">
        <v>3.9E-2</v>
      </c>
      <c r="C34" s="715">
        <v>5.6099999999999997E-2</v>
      </c>
      <c r="D34" s="716">
        <v>6.0499999999999998E-2</v>
      </c>
      <c r="E34" s="226" t="s">
        <v>270</v>
      </c>
      <c r="F34" s="180" t="s">
        <v>271</v>
      </c>
      <c r="G34" s="689"/>
    </row>
    <row r="35" spans="1:9">
      <c r="A35" s="717" t="s">
        <v>272</v>
      </c>
      <c r="B35" s="714">
        <v>4.9099999999999998E-2</v>
      </c>
      <c r="C35" s="715">
        <v>7.1900000000000006E-2</v>
      </c>
      <c r="D35" s="716">
        <v>7.1099999999999997E-2</v>
      </c>
      <c r="E35" s="226" t="s">
        <v>273</v>
      </c>
      <c r="F35" s="180" t="s">
        <v>274</v>
      </c>
      <c r="G35" s="689"/>
    </row>
    <row r="36" spans="1:9">
      <c r="A36" s="718" t="s">
        <v>94</v>
      </c>
      <c r="B36" s="455">
        <v>1.657</v>
      </c>
      <c r="C36" s="719">
        <v>2.117</v>
      </c>
      <c r="D36" s="456">
        <v>2.0019999999999998</v>
      </c>
      <c r="E36" s="226" t="s">
        <v>95</v>
      </c>
      <c r="F36" s="180" t="s">
        <v>96</v>
      </c>
    </row>
    <row r="37" spans="1:9" ht="16.5" customHeight="1">
      <c r="A37" s="718" t="s">
        <v>275</v>
      </c>
      <c r="B37" s="455">
        <v>2.306</v>
      </c>
      <c r="C37" s="719">
        <v>2.6680000000000001</v>
      </c>
      <c r="D37" s="456">
        <v>2.5720000000000001</v>
      </c>
      <c r="E37" s="226" t="s">
        <v>276</v>
      </c>
      <c r="F37" s="180" t="s">
        <v>277</v>
      </c>
    </row>
    <row r="38" spans="1:9" s="3" customFormat="1" ht="15" thickBot="1">
      <c r="A38" s="713" t="s">
        <v>97</v>
      </c>
      <c r="B38" s="720">
        <v>1.2609999999999999</v>
      </c>
      <c r="C38" s="721">
        <v>1.5609999999999999</v>
      </c>
      <c r="D38" s="722">
        <v>1.429</v>
      </c>
      <c r="E38" s="723" t="s">
        <v>98</v>
      </c>
      <c r="F38" s="724" t="s">
        <v>99</v>
      </c>
      <c r="G38" s="465"/>
      <c r="H38" s="465"/>
      <c r="I38" s="465"/>
    </row>
    <row r="39" spans="1:9">
      <c r="A39" s="1257" t="s">
        <v>278</v>
      </c>
      <c r="B39" s="1257"/>
      <c r="C39" s="1257"/>
    </row>
    <row r="40" spans="1:9">
      <c r="A40" s="220" t="s">
        <v>279</v>
      </c>
      <c r="B40" s="689"/>
      <c r="C40" s="689"/>
    </row>
    <row r="41" spans="1:9">
      <c r="A41" s="689" t="s">
        <v>280</v>
      </c>
      <c r="B41" s="689"/>
      <c r="C41" s="689"/>
    </row>
  </sheetData>
  <mergeCells count="11">
    <mergeCell ref="A39:C39"/>
    <mergeCell ref="A9:A10"/>
    <mergeCell ref="B1:D1"/>
    <mergeCell ref="E1:F1"/>
    <mergeCell ref="A16:I16"/>
    <mergeCell ref="G1:H1"/>
    <mergeCell ref="B9:D9"/>
    <mergeCell ref="E9:F9"/>
    <mergeCell ref="G9:H9"/>
    <mergeCell ref="B19:D19"/>
    <mergeCell ref="E19:F19"/>
  </mergeCells>
  <hyperlinks>
    <hyperlink ref="A3" location="Índice!A1" display="Volver al índice" xr:uid="{3D75367A-A8BA-4750-8FCC-BD34AAE9A8FB}"/>
    <hyperlink ref="A11" location="Índice!A1" display="Volver al índice" xr:uid="{F4A86DD6-DA9A-4C50-B7DF-CF98579F903D}"/>
    <hyperlink ref="A21" location="Índice!A1" display="Volver al índice" xr:uid="{BF396614-7B30-4807-934B-9AE1D093982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642A0ADE102094EB42119FC57E04A75" ma:contentTypeVersion="15" ma:contentTypeDescription="Crear nuevo documento." ma:contentTypeScope="" ma:versionID="1489ec422a6d15d23867acc58fbe6018">
  <xsd:schema xmlns:xsd="http://www.w3.org/2001/XMLSchema" xmlns:xs="http://www.w3.org/2001/XMLSchema" xmlns:p="http://schemas.microsoft.com/office/2006/metadata/properties" xmlns:ns1="http://schemas.microsoft.com/sharepoint/v3" xmlns:ns2="aafcb589-e1e7-46d8-a0af-52044582a8fa" xmlns:ns3="cb8a061b-66da-473e-9c67-57aa5b3143d5" targetNamespace="http://schemas.microsoft.com/office/2006/metadata/properties" ma:root="true" ma:fieldsID="3a93fabd4a71cf99014cdbc7202a345e" ns1:_="" ns2:_="" ns3:_="">
    <xsd:import namespace="http://schemas.microsoft.com/sharepoint/v3"/>
    <xsd:import namespace="aafcb589-e1e7-46d8-a0af-52044582a8fa"/>
    <xsd:import namespace="cb8a061b-66da-473e-9c67-57aa5b3143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etique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fcb589-e1e7-46d8-a0af-52044582a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etiqueta" ma:index="22" nillable="true" ma:displayName="etiqueta" ma:internalName="etiquet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8a061b-66da-473e-9c67-57aa5b3143d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tiqueta xmlns="aafcb589-e1e7-46d8-a0af-52044582a8fa"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946C30-DF64-4862-97A8-880EB280D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fcb589-e1e7-46d8-a0af-52044582a8fa"/>
    <ds:schemaRef ds:uri="cb8a061b-66da-473e-9c67-57aa5b314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BC505A-E6D4-4012-9B25-EC06C22985EF}">
  <ds:schemaRef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purl.org/dc/terms/"/>
    <ds:schemaRef ds:uri="cb8a061b-66da-473e-9c67-57aa5b3143d5"/>
    <ds:schemaRef ds:uri="http://purl.org/dc/dcmitype/"/>
    <ds:schemaRef ds:uri="http://purl.org/dc/elements/1.1/"/>
    <ds:schemaRef ds:uri="http://schemas.openxmlformats.org/package/2006/metadata/core-properties"/>
    <ds:schemaRef ds:uri="aafcb589-e1e7-46d8-a0af-52044582a8fa"/>
    <ds:schemaRef ds:uri="http://schemas.microsoft.com/sharepoint/v3"/>
  </ds:schemaRefs>
</ds:datastoreItem>
</file>

<file path=customXml/itemProps3.xml><?xml version="1.0" encoding="utf-8"?>
<ds:datastoreItem xmlns:ds="http://schemas.openxmlformats.org/officeDocument/2006/customXml" ds:itemID="{7108E566-2B5E-4F83-B09E-866D997C05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Índice</vt:lpstr>
      <vt:lpstr>Revisión</vt:lpstr>
      <vt:lpstr>0.Resumen BAP</vt:lpstr>
      <vt:lpstr>0.1.Contribuciones BAP</vt:lpstr>
      <vt:lpstr>0.2.ROAE</vt:lpstr>
      <vt:lpstr>1.AGI</vt:lpstr>
      <vt:lpstr>1.1.Colocaciones</vt:lpstr>
      <vt:lpstr>2.Fondeo</vt:lpstr>
      <vt:lpstr>3.Calidad de Cartera</vt:lpstr>
      <vt:lpstr>4.Ingreso Neto por Intereses</vt:lpstr>
      <vt:lpstr>5.Ingresos No Financieros</vt:lpstr>
      <vt:lpstr>6.Resultado Técnico de Seguros</vt:lpstr>
      <vt:lpstr>7.Gastos operativos eficiencia</vt:lpstr>
      <vt:lpstr>8.1.Capital regulatorio BAP</vt:lpstr>
      <vt:lpstr>8.2.Capital regulatorio BCP</vt:lpstr>
      <vt:lpstr>8.3.Capital regulatorio Mibanco</vt:lpstr>
      <vt:lpstr>9. Canales Credicorp</vt:lpstr>
      <vt:lpstr>10.Perspectivas Económicas</vt:lpstr>
      <vt:lpstr>11.1.Credicorp Consolidado</vt:lpstr>
      <vt:lpstr>11.2 Credicorp Individual</vt:lpstr>
      <vt:lpstr>11.3 BCP Consolidado</vt:lpstr>
      <vt:lpstr>11.4 BCP Individual</vt:lpstr>
      <vt:lpstr>11.5 BCP Bolivia</vt:lpstr>
      <vt:lpstr>11.6 Mibanco</vt:lpstr>
      <vt:lpstr>11.7 IB &amp; WM</vt:lpstr>
      <vt:lpstr>11.8 Grupo Pacífico</vt:lpstr>
      <vt:lpstr>11.9 Prima AFP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Andrea Maria Sertzen Salas - Grupo Crédito</cp:lastModifiedBy>
  <cp:revision/>
  <dcterms:created xsi:type="dcterms:W3CDTF">2021-03-25T15:28:02Z</dcterms:created>
  <dcterms:modified xsi:type="dcterms:W3CDTF">2021-05-07T00:48:55Z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0x0101000642A0ADE102094EB42119FC57E04A75</vt:lpwstr>
  </property>
</Properties>
</file>